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C:\Users\sukupR\Documents\RS veřejné zakázky\2025\Vzory\ISKD\"/>
    </mc:Choice>
  </mc:AlternateContent>
  <xr:revisionPtr revIDLastSave="0" documentId="13_ncr:1_{D3C16C54-43E0-4B99-BC38-685C9C525F7C}" xr6:coauthVersionLast="47" xr6:coauthVersionMax="47" xr10:uidLastSave="{00000000-0000-0000-0000-000000000000}"/>
  <bookViews>
    <workbookView xWindow="-120" yWindow="-120" windowWidth="29040" windowHeight="15840" activeTab="1" xr2:uid="{66E95329-ACE0-4E6D-AF79-9BDDC90AB648}"/>
  </bookViews>
  <sheets>
    <sheet name="Profesní životopis stavby" sheetId="1" r:id="rId1"/>
    <sheet name="Podpůrný list" sheetId="2" r:id="rId2"/>
  </sheets>
  <definedNames>
    <definedName name="Kategorie">'Podpůrný list'!$J$4:$J$20</definedName>
    <definedName name="Rámcová_dohoda_pro_práce_na_budovách">'Podpůrný list'!$Z$4:$Z$5</definedName>
    <definedName name="Rámcová_dohoda_pro_práce_na_energetickém_a_elektrotechnickém_zařízení">'Podpůrný list'!$X$4:$X$5</definedName>
    <definedName name="Rámcová_dohoda_pro_práce_na_mostních_objektech">'Podpůrný list'!$Q$4:$Q$5</definedName>
    <definedName name="Rámcová_dohoda_pro_práce_na_sdělovacím_zařízení">'Podpůrný list'!$V$4:$V$5</definedName>
    <definedName name="Rámcová_dohoda_pro_práce_na_zabezpečovacím_zařízení">'Podpůrný list'!$U$4:$U$5</definedName>
    <definedName name="Rámcová_dohoda_pro_práce_na_železničním_svršku_a_spodku">'Podpůrný list'!$N$4:$N$5</definedName>
    <definedName name="Stavbyvedoucí">'Podpůrný list'!$Z$4</definedName>
    <definedName name="Stavbyvedoucí_pro_mostní_objekty">'Podpůrný list'!$O$4:$O$5</definedName>
    <definedName name="Stavbyvedoucí_pro_ocelové_nosné_konstrukce">'Podpůrný list'!$P$4:$P$5</definedName>
    <definedName name="Stavební_práce_a_údržba_skalních_svahů">'Podpůrný list'!$AA$4:$AA$6</definedName>
    <definedName name="Stavební_práce_na_budovách">'Podpůrný list'!$Y$4:$Y$5</definedName>
    <definedName name="Stavební_práce_na_energetickém_a_elektrotechnickém_zařízení">'Podpůrný list'!$W$4:$W$6</definedName>
    <definedName name="Stavební_práce_na_masivních_mostních_objektech">'Podpůrný list'!$O$4:$O$5</definedName>
    <definedName name="Stavební_práce_na_mostních_objektech">'Podpůrný list'!$O$4:$O$5</definedName>
    <definedName name="Stavební_práce_na_ocelových_nosných_konstrukcích">'Podpůrný list'!$P$4:$P$5</definedName>
    <definedName name="Stavební_práce_na_sdělovacím_zařízení">'Podpůrný list'!$T$4:$T$5</definedName>
    <definedName name="Stavební_práce_na_tunelech">'Podpůrný list'!$R$4:$R$6</definedName>
    <definedName name="Stavební_práce_na_výhybkách">'Podpůrný list'!$L$4:$L$5</definedName>
    <definedName name="Stavební_práce_na_zabezpečovacím_zařízení">'Podpůrný list'!$S$4:$S$6</definedName>
    <definedName name="Stavebni_prace_na_zeleznicnim_svrsku">'Podpůrný list'!$K$4:$K$5</definedName>
    <definedName name="Stavební_práce_na_železničním_spodku">'Podpůrný list'!$M$4:$M$6</definedName>
    <definedName name="Stavební_práce_na_železničním_svršku">'Podpůrný list'!$K$4:$K$5</definedName>
    <definedName name="Team">'Podpůrný list'!$A$2:$A$38</definedName>
    <definedName name="Vedoucí_prací_pro_pozemní_stavby">'Podpůrný list'!$Z$5</definedName>
    <definedName name="Zam">'Podpůrný list'!$H$2:$H$3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E45" i="1"/>
  <c r="E53" i="1"/>
  <c r="E61" i="1"/>
  <c r="E69" i="1"/>
  <c r="A75" i="1"/>
  <c r="A72" i="1"/>
  <c r="A71" i="1"/>
  <c r="A64" i="1"/>
  <c r="A63" i="1"/>
  <c r="A56" i="1"/>
  <c r="A55" i="1"/>
  <c r="A48" i="1"/>
  <c r="A47" i="1"/>
  <c r="A40" i="1"/>
  <c r="A39" i="1"/>
  <c r="A17" i="1"/>
  <c r="E181" i="1" l="1"/>
  <c r="A171" i="1" l="1"/>
  <c r="A83" i="1"/>
  <c r="A160" i="1"/>
  <c r="A149" i="1"/>
  <c r="A127" i="1"/>
  <c r="A138" i="1"/>
  <c r="A182" i="1"/>
  <c r="A116" i="1"/>
  <c r="A105" i="1"/>
  <c r="A94" i="1"/>
  <c r="A183" i="1"/>
  <c r="A172" i="1"/>
  <c r="A161" i="1"/>
  <c r="A150" i="1"/>
  <c r="A84" i="1"/>
  <c r="A139" i="1"/>
  <c r="A106" i="1"/>
  <c r="A95" i="1"/>
  <c r="A128" i="1"/>
  <c r="A117" i="1"/>
  <c r="E170" i="1"/>
  <c r="E159" i="1"/>
  <c r="E148" i="1"/>
  <c r="E137" i="1"/>
  <c r="E126" i="1"/>
  <c r="E115" i="1"/>
  <c r="E104" i="1"/>
  <c r="E93" i="1"/>
  <c r="E82" i="1"/>
  <c r="A184" i="1"/>
  <c r="A185" i="1" s="1"/>
  <c r="A33" i="1" l="1"/>
  <c r="A26" i="1" l="1"/>
  <c r="A173" i="1" l="1"/>
  <c r="A174" i="1" s="1"/>
  <c r="A57" i="1"/>
  <c r="A58" i="1" s="1"/>
  <c r="A49" i="1"/>
  <c r="A50" i="1" s="1"/>
  <c r="A41" i="1"/>
  <c r="A42" i="1" s="1"/>
  <c r="A65" i="1"/>
  <c r="A66" i="1" s="1"/>
  <c r="A73" i="1"/>
  <c r="A74" i="1" s="1"/>
  <c r="A118" i="1"/>
  <c r="A119" i="1" s="1"/>
  <c r="A107" i="1"/>
  <c r="A108" i="1" s="1"/>
  <c r="A129" i="1"/>
  <c r="A130" i="1" s="1"/>
  <c r="A140" i="1"/>
  <c r="A141" i="1" s="1"/>
  <c r="A151" i="1"/>
  <c r="A152" i="1" s="1"/>
  <c r="A162" i="1"/>
  <c r="A163" i="1" s="1"/>
  <c r="A85" i="1"/>
  <c r="A86" i="1" s="1"/>
  <c r="A96" i="1"/>
  <c r="A97" i="1" s="1"/>
  <c r="A31" i="1"/>
  <c r="E34" i="1" l="1"/>
  <c r="A78" i="1"/>
  <c r="A93" i="1"/>
  <c r="E92" i="1"/>
  <c r="A164" i="1"/>
  <c r="A154" i="1"/>
  <c r="A144" i="1"/>
  <c r="A134" i="1"/>
  <c r="A125" i="1"/>
  <c r="E114" i="1"/>
  <c r="A102" i="1"/>
  <c r="A87" i="1"/>
  <c r="A181" i="1"/>
  <c r="A153" i="1"/>
  <c r="A143" i="1"/>
  <c r="A133" i="1"/>
  <c r="A123" i="1"/>
  <c r="A114" i="1"/>
  <c r="A104" i="1"/>
  <c r="A179" i="1"/>
  <c r="A122" i="1"/>
  <c r="A157" i="1"/>
  <c r="A81" i="1"/>
  <c r="A77" i="1"/>
  <c r="A132" i="1"/>
  <c r="A168" i="1"/>
  <c r="A92" i="1"/>
  <c r="A180" i="1"/>
  <c r="E169" i="1"/>
  <c r="A159" i="1"/>
  <c r="A131" i="1"/>
  <c r="A121" i="1"/>
  <c r="A111" i="1"/>
  <c r="A103" i="1"/>
  <c r="E81" i="1"/>
  <c r="A88" i="1"/>
  <c r="A178" i="1"/>
  <c r="A169" i="1"/>
  <c r="E158" i="1"/>
  <c r="A148" i="1"/>
  <c r="A120" i="1"/>
  <c r="A110" i="1"/>
  <c r="A100" i="1"/>
  <c r="A135" i="1"/>
  <c r="A79" i="1"/>
  <c r="A170" i="1"/>
  <c r="A142" i="1"/>
  <c r="E103" i="1"/>
  <c r="A80" i="1"/>
  <c r="A76" i="1"/>
  <c r="A177" i="1"/>
  <c r="A167" i="1"/>
  <c r="A158" i="1"/>
  <c r="E147" i="1"/>
  <c r="A137" i="1"/>
  <c r="A109" i="1"/>
  <c r="A101" i="1"/>
  <c r="A146" i="1"/>
  <c r="E180" i="1"/>
  <c r="A112" i="1"/>
  <c r="A89" i="1"/>
  <c r="A82" i="1"/>
  <c r="A91" i="1"/>
  <c r="A176" i="1"/>
  <c r="A166" i="1"/>
  <c r="A156" i="1"/>
  <c r="A147" i="1"/>
  <c r="E136" i="1"/>
  <c r="A126" i="1"/>
  <c r="A99" i="1"/>
  <c r="A90" i="1"/>
  <c r="A175" i="1"/>
  <c r="A165" i="1"/>
  <c r="A155" i="1"/>
  <c r="A145" i="1"/>
  <c r="A136" i="1"/>
  <c r="E125" i="1"/>
  <c r="A115" i="1"/>
  <c r="A98" i="1"/>
  <c r="A124" i="1"/>
  <c r="A113" i="1"/>
</calcChain>
</file>

<file path=xl/sharedStrings.xml><?xml version="1.0" encoding="utf-8"?>
<sst xmlns="http://schemas.openxmlformats.org/spreadsheetml/2006/main" count="404" uniqueCount="168">
  <si>
    <t>Profesní životopis - stavby</t>
  </si>
  <si>
    <t>Dodavatel</t>
  </si>
  <si>
    <t>Obchodní firma/jméno:</t>
  </si>
  <si>
    <t>Sídlo/místo podnikání:</t>
  </si>
  <si>
    <t>IČO:</t>
  </si>
  <si>
    <r>
      <t>který podává žádost o zařazení do systému kvalifikace/kterým je prokazována část kvalifikace při podání žádosti o zařazení do systému kvalifikace jiným dodavatelem, vedeného zadavatelem Správa železnic, státní organizace, se sídlem Dlážděná 1003/7, Praha 1, Nové Město, PSČ 110 00, IČO: 70994234, pro účely zadávání podlimitních sektorových veřejných zakázek souvisejících s výkonem jeho relevantní činnosti, na které se v souladu s § 158 odst. 1 ZZVZ uplatní výjimka z povinnosti provést zadávací řízení dle zákona č. 134/2016 Sb., o zadávání veřejných zakázek, ve znění pozdějších předpisů (dále jen „</t>
    </r>
    <r>
      <rPr>
        <b/>
        <i/>
        <sz val="10"/>
        <color theme="1"/>
        <rFont val="Verdana"/>
        <family val="2"/>
        <charset val="238"/>
      </rPr>
      <t>Systém</t>
    </r>
    <r>
      <rPr>
        <sz val="10"/>
        <color theme="1"/>
        <rFont val="Verdana"/>
        <family val="2"/>
        <charset val="238"/>
      </rPr>
      <t>“), 
tímto předkládá profesní životopis člena odborného personálu, který se bude podílet na plnění (budoucích) veřejných zakázek zadávaných v rámci kategorie/stupně Systému, v rámci níže je tento profesní životopis předkládán.</t>
    </r>
  </si>
  <si>
    <t>Předpokládaná funkce člena odborného personálu (ve smyslu Zvláštních pravidel pro danou kategorii/stupeň Systému):</t>
  </si>
  <si>
    <t>Identifikační údaje člena odborného personálu:</t>
  </si>
  <si>
    <t>Jméno, příjmení, titul:</t>
  </si>
  <si>
    <t xml:space="preserve">Datum narození: </t>
  </si>
  <si>
    <t>Vedoucí prací pro železniční svršek</t>
  </si>
  <si>
    <t>Vedoucí prací pro výhybky</t>
  </si>
  <si>
    <t>Vedoucí prací pro železniční spodek</t>
  </si>
  <si>
    <t>Geotechnik</t>
  </si>
  <si>
    <t>Vedoucí prací pro železniční svršek a spodek</t>
  </si>
  <si>
    <t>Vedoucí prací pro tunely</t>
  </si>
  <si>
    <t>Vedoucí prací pro zabezpečovací zařízení</t>
  </si>
  <si>
    <t>Revizní technik</t>
  </si>
  <si>
    <t>Vedoucí prací pro sdělovací zařízení</t>
  </si>
  <si>
    <t>Vedoucí prací na energetickém a elektrotechnickém zařízení</t>
  </si>
  <si>
    <t>Vedoucí prací pro pozemní stavby</t>
  </si>
  <si>
    <t>Vztah vůči dodavateli</t>
  </si>
  <si>
    <t>Základní pracovněprávní vztah (tj. včetně DPP/DPČ) nebo člen statutárního orgánu</t>
  </si>
  <si>
    <t>OSVČ</t>
  </si>
  <si>
    <r>
      <t xml:space="preserve">Délka </t>
    </r>
    <r>
      <rPr>
        <b/>
        <sz val="10"/>
        <color theme="1"/>
        <rFont val="Verdana"/>
        <family val="2"/>
        <charset val="238"/>
      </rPr>
      <t>od</t>
    </r>
    <r>
      <rPr>
        <sz val="10"/>
        <color theme="1"/>
        <rFont val="Verdana"/>
        <family val="2"/>
        <charset val="238"/>
      </rPr>
      <t xml:space="preserve"> (měsíc/rok):</t>
    </r>
  </si>
  <si>
    <r>
      <t xml:space="preserve">Roky </t>
    </r>
    <r>
      <rPr>
        <b/>
        <sz val="10"/>
        <color theme="1"/>
        <rFont val="Verdana"/>
        <family val="2"/>
        <charset val="238"/>
      </rPr>
      <t xml:space="preserve">relevantní </t>
    </r>
    <r>
      <rPr>
        <sz val="10"/>
        <color theme="1"/>
        <rFont val="Verdana"/>
        <family val="2"/>
        <charset val="238"/>
      </rPr>
      <t>odborné praxe celkem (za všechna zaměstnání a výkon OSVČ):</t>
    </r>
  </si>
  <si>
    <t>Je člen odborného personálu současně zaměstnancem Provozovatele/zadavatele?</t>
  </si>
  <si>
    <t>ANO</t>
  </si>
  <si>
    <t>NE</t>
  </si>
  <si>
    <t>Sloupec1</t>
  </si>
  <si>
    <t>Vedoucího prací pro železniční svršek</t>
  </si>
  <si>
    <t>Vedoucího prací pro výhybky</t>
  </si>
  <si>
    <t>Vedoucího prací pro železniční spodek</t>
  </si>
  <si>
    <t>Vedoucího prací pro tunely</t>
  </si>
  <si>
    <t>Vedoucího prací pro zabezpečovací zařízení</t>
  </si>
  <si>
    <t>Vedoucího prací pro sdělovací zařízení</t>
  </si>
  <si>
    <t>Vedoucího prací na energetickém a elektrotechnickém zařízení</t>
  </si>
  <si>
    <t>Vedoucího prací pro pozemní stavby</t>
  </si>
  <si>
    <t>Vedoucího prací pro budovy</t>
  </si>
  <si>
    <t>Vedoucího prací pro skalní masivy</t>
  </si>
  <si>
    <t>Geotechnika</t>
  </si>
  <si>
    <t>Revizního technika</t>
  </si>
  <si>
    <t>Vztah vůči Provozovateli/zadavateli</t>
  </si>
  <si>
    <r>
      <t xml:space="preserve">Délka </t>
    </r>
    <r>
      <rPr>
        <b/>
        <sz val="10"/>
        <color theme="1"/>
        <rFont val="Verdana"/>
        <family val="2"/>
        <charset val="238"/>
      </rPr>
      <t>do</t>
    </r>
    <r>
      <rPr>
        <sz val="10"/>
        <color theme="1"/>
        <rFont val="Verdana"/>
        <family val="2"/>
        <charset val="238"/>
      </rPr>
      <t xml:space="preserve"> (měsíc/rok):</t>
    </r>
  </si>
  <si>
    <t>Délka praxe v letech:</t>
  </si>
  <si>
    <t>Kategorie Systému:</t>
  </si>
  <si>
    <t>Stavební práce na železničním svršku</t>
  </si>
  <si>
    <t>Stavební práce na výhybkách</t>
  </si>
  <si>
    <t>Stavební práce na železničním spodku</t>
  </si>
  <si>
    <t>Rámcová dohoda pro práce na železničním svršku a spodku</t>
  </si>
  <si>
    <t>Rámcová dohoda pro práce na mostních objektech</t>
  </si>
  <si>
    <t>Stavební práce na tunelech</t>
  </si>
  <si>
    <t>Stavební práce na zabezpečovacím zařízení</t>
  </si>
  <si>
    <t>Stavební práce na sdělovacím zařízení</t>
  </si>
  <si>
    <t>Rámcová dohoda pro práce na zabezpečovacím zařízení</t>
  </si>
  <si>
    <t>Rámcová dohoda pro práce na sdělovacím zařízení</t>
  </si>
  <si>
    <t>Stavební práce na energetickém a elektrotechnickém zařízení</t>
  </si>
  <si>
    <t>Rámcová dohoda pro práce na energetickém a elektrotechnickém zařízení</t>
  </si>
  <si>
    <t>Stavební práce na budovách</t>
  </si>
  <si>
    <t>Rámcová dohoda pro práce na budovách</t>
  </si>
  <si>
    <t>Stavební práce a údržba skalních svahů</t>
  </si>
  <si>
    <t>Kategorie</t>
  </si>
  <si>
    <t>Stavební_práce_na_železničním_svršku</t>
  </si>
  <si>
    <t>Stavební_práce_na_výhybkách</t>
  </si>
  <si>
    <t>Stavební_práce_na_železničním_spodku</t>
  </si>
  <si>
    <t>Rámcová_dohoda_pro_práce_na_železničním_svršku_a_spodku</t>
  </si>
  <si>
    <t>Rámcová_dohoda_pro_práce_na_mostních_objektech</t>
  </si>
  <si>
    <t>Stavební_práce_na_tunelech</t>
  </si>
  <si>
    <t>Stavební_práce_na_zabezpečovacím_zařízení</t>
  </si>
  <si>
    <t>Stavební_práce_na_sdělovacím_zařízení</t>
  </si>
  <si>
    <t>Rámcová_dohoda_pro_práce_na_zabezpečovacím_zařízení</t>
  </si>
  <si>
    <t>Rámcová_dohoda_pro_práce_na_sdělovacím_zařízení</t>
  </si>
  <si>
    <t>Stavební_práce_na_energetickém_a_elektrotechnickém_zařízení</t>
  </si>
  <si>
    <t>Rámcová_dohoda_pro_práce_na_energetickém_a_elektrotechnickém_zařízení</t>
  </si>
  <si>
    <t>Stavební_práce_na_budovách</t>
  </si>
  <si>
    <t>Rámcová_dohoda_pro_práce_na_budovách</t>
  </si>
  <si>
    <t>Stavební_práce_a_údržba_skalních_svahů</t>
  </si>
  <si>
    <t xml:space="preserve">Odborná praxe  </t>
  </si>
  <si>
    <t>Praxe 1</t>
  </si>
  <si>
    <t>Název funkce/pracovní pozice</t>
  </si>
  <si>
    <t>Praxe 2</t>
  </si>
  <si>
    <t>Praxe 3</t>
  </si>
  <si>
    <t>Praxe 4</t>
  </si>
  <si>
    <t>Praxe 5</t>
  </si>
  <si>
    <t>Stavbyvedoucí pro železniční svršek</t>
  </si>
  <si>
    <t>Stavbyvedoucí pro železniční spodek</t>
  </si>
  <si>
    <t>Stavbyvedoucí pro výhybky</t>
  </si>
  <si>
    <t>Stavbyvedoucího pro budovy</t>
  </si>
  <si>
    <t>Stavbyvedoucí pro svahy</t>
  </si>
  <si>
    <t>Stavbyvedoucího pro svahy</t>
  </si>
  <si>
    <t>Geotechnik pro železniční spodek</t>
  </si>
  <si>
    <t>Geotechnika pro železniční spodek</t>
  </si>
  <si>
    <t>x</t>
  </si>
  <si>
    <t>Vedoucí pro mostní objekty (rámcová dohoda)</t>
  </si>
  <si>
    <t>Vedoucího pro mostní objekty (rámcová dohoda)</t>
  </si>
  <si>
    <t>Vedoucí prací pro zabezpečovací zařízení (rámcová dohoda)</t>
  </si>
  <si>
    <t>Vedoucího prací pro zabezpečovací zařízení (rámcová dohoda)</t>
  </si>
  <si>
    <t>Vedoucí prací pro sdělovací zařízení (rámcová dohoda)</t>
  </si>
  <si>
    <t>Vedoucího prací pro sdělovací zařízení (rámcová dohoda)</t>
  </si>
  <si>
    <t>Vedoucí prací na energetickém a elektrotechnickém zařízení (rámcová dohoda)</t>
  </si>
  <si>
    <t>Vedoucího prací na energetickém a elektrotechnickém zařízení (rámcová dohoda)</t>
  </si>
  <si>
    <t>Vedoucí prací pro železniční svršek a spodek (rámcová dohoda)</t>
  </si>
  <si>
    <t>Byla předmětem praxe realizace staveb železničních drah?</t>
  </si>
  <si>
    <t>Nominativ</t>
  </si>
  <si>
    <t>Genitiv</t>
  </si>
  <si>
    <t>praxe</t>
  </si>
  <si>
    <t>pozice v praxi plus konkrétní náplň</t>
  </si>
  <si>
    <t>Byla předmětem praxe realizace staveb?</t>
  </si>
  <si>
    <t>Byla předmětem praxe realizace
staveb
železničních drah
či jejich částí?</t>
  </si>
  <si>
    <t xml:space="preserve">
Bylo předmětem praxe provádění staveb
železničních drah či
jejich částí?</t>
  </si>
  <si>
    <t>Bylo předmětem praxe provádění staveb
či jejich částí?</t>
  </si>
  <si>
    <t>Byla předmětem praxe realizace staveb
železničních drah či jejich
částí?</t>
  </si>
  <si>
    <t>Byla předmětem praxe realizace staveb
železničních drah či jejích
částí?</t>
  </si>
  <si>
    <t>Byla předmětem praxe realizace
staveb či jejich
částí?</t>
  </si>
  <si>
    <t>Byla předmětem praxe realizace staveb železničních drah či jejich částí?</t>
  </si>
  <si>
    <t>náhradní zkušenost</t>
  </si>
  <si>
    <t>náhradní praxe</t>
  </si>
  <si>
    <t>pozice v rámci zkušenosti</t>
  </si>
  <si>
    <t>Stavbyvedoucího pro železniční svršek</t>
  </si>
  <si>
    <t>Stavbyvedoucího pro železniční spodek</t>
  </si>
  <si>
    <t>Stavbyvedoucího pro výhybky</t>
  </si>
  <si>
    <t>Stavbyvedoucího pro žlezniční svršek a spodek</t>
  </si>
  <si>
    <t xml:space="preserve">Vedoucího prací pro železniční svršek a spodek </t>
  </si>
  <si>
    <t>Stavbyvedoucího pro  mostní objekty (rámcová dohoda)</t>
  </si>
  <si>
    <t>Stavbyvedoucí pro tunely</t>
  </si>
  <si>
    <t>Stavbyvedoucího pro tunely</t>
  </si>
  <si>
    <t>Stavbyvedoucí pro zabezpečovací zařízení</t>
  </si>
  <si>
    <t>Stavbyvedoucího pro zabezpečovací zařízení</t>
  </si>
  <si>
    <t>Stavbyvedoucí pro sdělovací zařízení</t>
  </si>
  <si>
    <t>Stavbyvedoucího pro sdělovací zařízení</t>
  </si>
  <si>
    <t>Stavbyvedoucí pro zabezpečovací zařízení (rámcová dohoda)</t>
  </si>
  <si>
    <t>Stavbyvedoucího pro zabezpečovací zařízení (rámcová dohoda)</t>
  </si>
  <si>
    <t>Stavbyvedoucí pro sdělovací zařízení (rámcová dohoda)</t>
  </si>
  <si>
    <t>Stavbyvedoucího pro sdělovací zařízení (rámcová dohoda)</t>
  </si>
  <si>
    <t xml:space="preserve">Stavbyvedoucí na energetickém a elektrotechnickém zařízení </t>
  </si>
  <si>
    <t xml:space="preserve">Stavbyvedoucího na energetickém a elektrotechnickém zařízení </t>
  </si>
  <si>
    <t>Stavbyvedoucí na energetickém a elektrotechnickém zařízení (rámcová dohoda)</t>
  </si>
  <si>
    <t>Stavbyvedoucího na energetickém a elektrotechnickém zařízení (rámcová dohoda)</t>
  </si>
  <si>
    <t>Stavbyvedoucí pro budovy (rámcová dohoda)</t>
  </si>
  <si>
    <t>Stavbyvedoucího pro budovy (rámcová dohoda)</t>
  </si>
  <si>
    <t>Stavbyvedoucí pro mostní objekty (rámcová dohoda)</t>
  </si>
  <si>
    <t>Vedoucí prací pro budovy (rámcová dohoda)</t>
  </si>
  <si>
    <t>Vedoucí prací pro skalní svahy</t>
  </si>
  <si>
    <t>Stavbyvedoucí pro pozemní stavby</t>
  </si>
  <si>
    <t>trakce!!!!</t>
  </si>
  <si>
    <t>Jednalo se o náhradní praxi při realizaci staveb železničních drah, tj. o praxi osoby, která řídí realizaci pouze části stavby odpovídající rozsahu jejího oprávnění dle autorizačního zákona, přičemž provádí zejména činnosti uvedené v ust. § 164 stavebního zákona, avšak zároveň není osobou, která řídí realizaci této stavby jako celku?</t>
  </si>
  <si>
    <t>Jednalo se o náhradní praxi při realizaci staveb, tj. o praxi osoby, která řídí realizaci pouze části stavby odpovídající rozsahu jejího oprávnění dle autorizačního zákona, přičemž provádí zejména činnosti uvedené v ust. § 164 stavebního zákona, avšak zároveň není osobou, která řídí realizaci této stavby jako celku?</t>
  </si>
  <si>
    <t>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t>
  </si>
  <si>
    <t>Podílel se člen odborného personálu na výše uvedené zkušenosti jako osoba, která řídí realizaci pouze části stavby odpovídající relevantní stavební práci a která řídí realizaci této části stavby odpovídající rozsahu jejího oprávnění dle autorizačního zákona, přičemž provádí zejména činnosti uvedené v ust. § 164 stavebního zákona, avšak zároveň není osobou, která řídí realizaci této stavby jako celku?</t>
  </si>
  <si>
    <t>Podílel se člen odborného personálu na výše uvedené zkušenosti jako vedoucí prací (tj. fyzická osoba, která při realizaci stavby či její části pod dohledem stavbyvedoucího přímo řídí realizaci pouze části stavby, nebo řídí a organizuje činnosti pracovní skupiny o alespoň 5 osobách nebo kontroluje a organizuje činnosti podzhotovitele)?</t>
  </si>
  <si>
    <t>Jednalo se o praxi na pozici vedoucího prací (tj. fyzická osoba, která při realizaci stavby či její části pod dohledem stavbyvedoucího přímo řídí realizaci pouze části stavby, nebo řídí a organizuje činnosti pracovní skupiny o alespoň 5 osobách nebo kontroluje a organizuje činnosti podzhotovitele)?</t>
  </si>
  <si>
    <t xml:space="preserve">Jednalo se o praxi na pozici stavbyvedoucího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 </t>
  </si>
  <si>
    <t>Jednalo se o praxi na pozici stavbyvedoucího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t>
  </si>
  <si>
    <t>Jednalo se o praxi na pozici geotechnika (tj. osoba, která posuzuje, navrhuje a dohlíží nad realizací geotechnických činností)?</t>
  </si>
  <si>
    <t>Jednalo se o praxi na pozici geotechnika (tj. osoba, která posuzuje, navrhuje a
dohlíží nad realizací geotechnických činností)?</t>
  </si>
  <si>
    <t>Stavební práce na mostních objektech</t>
  </si>
  <si>
    <t>Stavební_práce_na_mostních_objektech</t>
  </si>
  <si>
    <t>Stavbyvedoucí pro mostní objekty</t>
  </si>
  <si>
    <t>Stavební práce na ocelových nosných konstrukcích</t>
  </si>
  <si>
    <t>Stavební_práce_na_ocelových_nosných_konstrukcích</t>
  </si>
  <si>
    <t>Vedoucí prací pro ocelové nosné konstrukce</t>
  </si>
  <si>
    <t>Vedoucí prací pro mostní objekty</t>
  </si>
  <si>
    <t>Stavbyvedoucího pro mostní objekty</t>
  </si>
  <si>
    <t>Stavbyvedoucí pro ocelové nosné konstrukce</t>
  </si>
  <si>
    <t>Stavbyvedoucího pro ocelovénosné konstrukce</t>
  </si>
  <si>
    <t>Vedoucího prací pro mostní objekty</t>
  </si>
  <si>
    <t>Vedoucího prací proocelové nosné konstrukce</t>
  </si>
  <si>
    <t>Stavbyvedoucí pro železniční svršek a spodek (rámcová dohoda)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</si>
</sst>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5]mmmm\ yy;@"/>
    <numFmt numFmtId="165" formatCode="#,##0.00\ &quot;Kč&quot;"/>
  </numFmts>
  <fonts count="11" x14ac:knownFonts="1">
    <font>
      <sz val="10"/>
      <color theme="1"/>
      <name val="Verdana"/>
      <family val="2"/>
      <charset val="238"/>
    </font>
    <font>
      <sz val="10"/>
      <name val="Verdana"/>
      <family val="2"/>
      <charset val="238"/>
    </font>
    <font>
      <b/>
      <sz val="10"/>
      <color theme="1"/>
      <name val="Verdana"/>
      <family val="2"/>
      <charset val="238"/>
    </font>
    <font>
      <sz val="10"/>
      <color theme="0"/>
      <name val="Verdana"/>
      <family val="2"/>
      <charset val="238"/>
    </font>
    <font>
      <b/>
      <sz val="16"/>
      <color theme="1"/>
      <name val="Verdana"/>
      <family val="2"/>
      <charset val="238"/>
    </font>
    <font>
      <b/>
      <i/>
      <sz val="10"/>
      <color theme="1"/>
      <name val="Verdana"/>
      <family val="2"/>
      <charset val="238"/>
    </font>
    <font>
      <b/>
      <sz val="10"/>
      <color rgb="FFFF0000"/>
      <name val="Verdana"/>
      <family val="2"/>
      <charset val="238"/>
    </font>
    <font>
      <b/>
      <sz val="12"/>
      <color theme="1"/>
      <name val="Verdana"/>
      <family val="2"/>
      <charset val="238"/>
    </font>
    <font>
      <sz val="10"/>
      <name val="Verdana"/>
      <family val="2"/>
      <charset val="238"/>
    </font>
    <font>
      <b/>
      <sz val="10"/>
      <name val="Verdana"/>
      <family val="2"/>
      <charset val="238"/>
    </font>
    <font>
      <sz val="8"/>
      <color rgb="FF000000"/>
      <name val="Segoe UI"/>
      <family val="2"/>
      <charset val="23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2">
    <xf numFmtId="0" fontId="0" fillId="0" borderId="0" xfId="0"/>
    <xf numFmtId="0" fontId="4" fillId="0" borderId="0" xfId="0" applyFont="1" applyProtection="1">
      <protection hidden="1"/>
    </xf>
    <xf numFmtId="0" fontId="0" fillId="0" borderId="0" xfId="0" applyProtection="1">
      <protection hidden="1"/>
    </xf>
    <xf numFmtId="0" fontId="2" fillId="0" borderId="0" xfId="0" applyFont="1" applyProtection="1">
      <protection hidden="1"/>
    </xf>
    <xf numFmtId="1" fontId="0" fillId="0" borderId="0" xfId="0" applyNumberFormat="1" applyProtection="1">
      <protection hidden="1"/>
    </xf>
    <xf numFmtId="0" fontId="0" fillId="0" borderId="0" xfId="0" applyAlignment="1" applyProtection="1">
      <alignment wrapText="1"/>
      <protection hidden="1"/>
    </xf>
    <xf numFmtId="14" fontId="0" fillId="0" borderId="0" xfId="0" applyNumberFormat="1" applyProtection="1">
      <protection hidden="1"/>
    </xf>
    <xf numFmtId="164" fontId="0" fillId="0" borderId="0" xfId="0" applyNumberFormat="1" applyProtection="1">
      <protection hidden="1"/>
    </xf>
    <xf numFmtId="2" fontId="0" fillId="0" borderId="0" xfId="0" applyNumberFormat="1" applyProtection="1">
      <protection hidden="1"/>
    </xf>
    <xf numFmtId="0" fontId="0" fillId="0" borderId="0" xfId="0" applyAlignment="1" applyProtection="1">
      <alignment vertical="center"/>
      <protection hidden="1"/>
    </xf>
    <xf numFmtId="0" fontId="6" fillId="0" borderId="0" xfId="0" applyFont="1" applyProtection="1">
      <protection hidden="1"/>
    </xf>
    <xf numFmtId="0" fontId="0" fillId="0" borderId="0" xfId="0" applyAlignment="1" applyProtection="1">
      <alignment horizontal="left" vertical="center"/>
      <protection hidden="1"/>
    </xf>
    <xf numFmtId="0" fontId="0" fillId="0" borderId="0" xfId="0" applyAlignment="1" applyProtection="1">
      <alignment horizontal="center" vertical="center"/>
      <protection hidden="1"/>
    </xf>
    <xf numFmtId="0" fontId="3" fillId="0" borderId="1" xfId="0" applyFont="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Protection="1">
      <protection locked="0"/>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0" fontId="0" fillId="0" borderId="1" xfId="0" applyBorder="1" applyAlignment="1" applyProtection="1">
      <alignment horizontal="left" vertical="center"/>
      <protection hidden="1"/>
    </xf>
    <xf numFmtId="165" fontId="0" fillId="3" borderId="1" xfId="0" applyNumberFormat="1"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0" fontId="0" fillId="0" borderId="1" xfId="0" applyBorder="1" applyAlignment="1" applyProtection="1">
      <alignment horizontal="left" vertical="center" wrapText="1"/>
      <protection hidden="1"/>
    </xf>
    <xf numFmtId="164" fontId="0" fillId="3" borderId="1" xfId="0" applyNumberFormat="1" applyFill="1" applyBorder="1" applyAlignment="1" applyProtection="1">
      <alignment horizontal="center" vertical="center"/>
      <protection locked="0"/>
    </xf>
    <xf numFmtId="0" fontId="2" fillId="0" borderId="1" xfId="0" applyFont="1" applyBorder="1" applyAlignment="1" applyProtection="1">
      <alignment horizontal="center" vertical="center" wrapText="1"/>
      <protection hidden="1"/>
    </xf>
    <xf numFmtId="0" fontId="0" fillId="3" borderId="1" xfId="0" applyFill="1" applyBorder="1" applyAlignment="1" applyProtection="1">
      <alignment horizontal="left" vertical="center"/>
      <protection locked="0"/>
    </xf>
    <xf numFmtId="0" fontId="0" fillId="0" borderId="1" xfId="0" applyBorder="1" applyAlignment="1" applyProtection="1">
      <alignment horizontal="center" vertical="center" wrapText="1"/>
      <protection hidden="1"/>
    </xf>
    <xf numFmtId="0" fontId="0" fillId="3" borderId="1" xfId="0" applyFill="1" applyBorder="1" applyAlignment="1" applyProtection="1">
      <alignment horizontal="center" vertical="center" wrapText="1"/>
      <protection locked="0"/>
    </xf>
    <xf numFmtId="0" fontId="2" fillId="0" borderId="1" xfId="0" applyFont="1" applyBorder="1" applyAlignment="1" applyProtection="1">
      <alignment horizontal="center"/>
      <protection hidden="1"/>
    </xf>
    <xf numFmtId="0" fontId="0" fillId="0" borderId="1" xfId="0" applyBorder="1" applyAlignment="1" applyProtection="1">
      <alignment horizontal="left"/>
      <protection hidden="1"/>
    </xf>
    <xf numFmtId="0" fontId="0" fillId="3" borderId="1" xfId="0" applyFill="1" applyBorder="1" applyAlignment="1" applyProtection="1">
      <alignment horizontal="center"/>
      <protection locked="0"/>
    </xf>
    <xf numFmtId="1" fontId="0" fillId="3" borderId="1" xfId="0" applyNumberFormat="1" applyFill="1" applyBorder="1" applyAlignment="1" applyProtection="1">
      <alignment horizontal="center"/>
      <protection locked="0"/>
    </xf>
    <xf numFmtId="0" fontId="7" fillId="0" borderId="1"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6" fillId="2" borderId="1" xfId="0" applyFont="1" applyFill="1" applyBorder="1" applyAlignment="1" applyProtection="1">
      <alignment horizontal="center" vertical="center" wrapText="1"/>
      <protection hidden="1"/>
    </xf>
    <xf numFmtId="0" fontId="7" fillId="0" borderId="1" xfId="0" applyFont="1" applyBorder="1" applyAlignment="1" applyProtection="1">
      <alignment horizontal="center" vertical="top" wrapText="1"/>
      <protection hidden="1"/>
    </xf>
    <xf numFmtId="0" fontId="6" fillId="0" borderId="1" xfId="0" applyFont="1" applyBorder="1" applyAlignment="1" applyProtection="1">
      <alignment horizontal="left" vertical="center" wrapText="1"/>
      <protection hidden="1"/>
    </xf>
    <xf numFmtId="0" fontId="9" fillId="0" borderId="1" xfId="0" applyFont="1" applyBorder="1" applyAlignment="1" applyProtection="1">
      <alignment horizontal="center" vertical="top" wrapText="1"/>
      <protection hidden="1"/>
    </xf>
    <xf numFmtId="0" fontId="8" fillId="0" borderId="1" xfId="0" applyFont="1" applyBorder="1" applyAlignment="1" applyProtection="1">
      <alignment horizontal="left" vertical="center" wrapText="1"/>
      <protection hidden="1"/>
    </xf>
    <xf numFmtId="0" fontId="1" fillId="3" borderId="1"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2" fontId="0" fillId="0" borderId="1" xfId="0" applyNumberFormat="1" applyBorder="1" applyAlignment="1" applyProtection="1">
      <alignment horizontal="center" vertical="center"/>
      <protection hidden="1"/>
    </xf>
    <xf numFmtId="0" fontId="0" fillId="3" borderId="1" xfId="0" applyFill="1" applyBorder="1" applyAlignment="1" applyProtection="1">
      <alignment horizontal="center" vertical="center"/>
      <protection locked="0"/>
    </xf>
    <xf numFmtId="164" fontId="0" fillId="3" borderId="1" xfId="0" applyNumberForma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hidden="1"/>
    </xf>
    <xf numFmtId="0" fontId="0" fillId="3" borderId="1" xfId="0" applyFill="1" applyBorder="1" applyAlignment="1" applyProtection="1">
      <alignment horizontal="left" vertical="center" wrapText="1"/>
      <protection locked="0"/>
    </xf>
    <xf numFmtId="2"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165" fontId="0" fillId="3" borderId="1" xfId="0" applyNumberFormat="1" applyFill="1" applyBorder="1" applyAlignment="1" applyProtection="1">
      <alignment horizontal="left" vertical="center"/>
      <protection locked="0"/>
    </xf>
    <xf numFmtId="0" fontId="1" fillId="0" borderId="1" xfId="0" applyFont="1" applyBorder="1" applyAlignment="1" applyProtection="1">
      <alignment horizontal="center" wrapText="1"/>
      <protection hidden="1"/>
    </xf>
    <xf numFmtId="0" fontId="3" fillId="0" borderId="1" xfId="0" applyFont="1" applyFill="1" applyBorder="1" applyAlignment="1" applyProtection="1">
      <alignment wrapText="1"/>
      <protection hidden="1"/>
    </xf>
    <xf numFmtId="0" fontId="3" fillId="0" borderId="1" xfId="0" applyFont="1" applyFill="1" applyBorder="1" applyAlignment="1" applyProtection="1">
      <alignment horizontal="left" vertical="center" wrapText="1"/>
      <protection hidden="1"/>
    </xf>
    <xf numFmtId="0" fontId="3" fillId="0" borderId="0" xfId="0" applyFont="1" applyFill="1" applyAlignment="1" applyProtection="1">
      <alignment horizontal="left" vertical="center" wrapText="1"/>
      <protection hidden="1"/>
    </xf>
    <xf numFmtId="0" fontId="3" fillId="0" borderId="1" xfId="0" applyFont="1" applyFill="1" applyBorder="1" applyProtection="1">
      <protection hidden="1"/>
    </xf>
    <xf numFmtId="0" fontId="3" fillId="0" borderId="0" xfId="0" applyFont="1" applyFill="1" applyProtection="1">
      <protection hidden="1"/>
    </xf>
    <xf numFmtId="0" fontId="3" fillId="0" borderId="0" xfId="0" applyFont="1" applyFill="1" applyAlignment="1" applyProtection="1">
      <alignment wrapText="1"/>
      <protection hidden="1"/>
    </xf>
    <xf numFmtId="0" fontId="3" fillId="0" borderId="2" xfId="0" applyFont="1" applyFill="1" applyBorder="1" applyAlignment="1" applyProtection="1">
      <alignment horizontal="left" vertical="center" wrapText="1"/>
      <protection hidden="1"/>
    </xf>
    <xf numFmtId="0" fontId="3" fillId="0" borderId="1" xfId="0" applyFont="1" applyFill="1" applyBorder="1" applyAlignment="1" applyProtection="1">
      <alignment horizontal="left" vertical="center"/>
      <protection hidden="1"/>
    </xf>
  </cellXfs>
  <cellStyles count="1">
    <cellStyle name="Normální" xfId="0" builtinId="0"/>
  </cellStyles>
  <dxfs count="4">
    <dxf>
      <font>
        <strike val="0"/>
        <outline val="0"/>
        <shadow val="0"/>
        <u val="none"/>
        <vertAlign val="baseline"/>
        <sz val="10"/>
        <color theme="0"/>
        <name val="Verdana"/>
        <family val="2"/>
        <charset val="238"/>
        <scheme val="none"/>
      </font>
      <fill>
        <patternFill patternType="none">
          <fgColor indexed="64"/>
          <bgColor auto="1"/>
        </patternFill>
      </fill>
      <protection locked="1" hidden="1"/>
    </dxf>
    <dxf>
      <font>
        <strike val="0"/>
        <outline val="0"/>
        <shadow val="0"/>
        <u val="none"/>
        <vertAlign val="baseline"/>
        <sz val="10"/>
        <color theme="0"/>
        <name val="Verdana"/>
        <family val="2"/>
        <charset val="238"/>
        <scheme val="none"/>
      </font>
      <fill>
        <patternFill patternType="none">
          <fgColor indexed="64"/>
          <bgColor auto="1"/>
        </patternFill>
      </fill>
      <protection locked="1" hidden="1"/>
    </dxf>
    <dxf>
      <font>
        <strike val="0"/>
        <outline val="0"/>
        <shadow val="0"/>
        <u val="none"/>
        <vertAlign val="baseline"/>
        <sz val="10"/>
        <color theme="0"/>
        <name val="Verdana"/>
        <family val="2"/>
        <charset val="238"/>
        <scheme val="none"/>
      </font>
      <fill>
        <patternFill patternType="none">
          <fgColor indexed="64"/>
          <bgColor auto="1"/>
        </patternFill>
      </fill>
      <protection locked="1" hidden="1"/>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16" lockText="1" noThreeD="1"/>
</file>

<file path=xl/ctrlProps/ctrlProp2.xml><?xml version="1.0" encoding="utf-8"?>
<formControlPr xmlns="http://schemas.microsoft.com/office/spreadsheetml/2009/9/main" objectType="CheckBox" fmlaLink="B16" lockText="1" noThreeD="1"/>
</file>

<file path=xl/ctrlProps/ctrlProp3.xml><?xml version="1.0" encoding="utf-8"?>
<formControlPr xmlns="http://schemas.microsoft.com/office/spreadsheetml/2009/9/main" objectType="CheckBox" fmlaLink="C16" lockText="1" noThreeD="1"/>
</file>

<file path=xl/ctrlProps/ctrlProp4.xml><?xml version="1.0" encoding="utf-8"?>
<formControlPr xmlns="http://schemas.microsoft.com/office/spreadsheetml/2009/9/main" objectType="CheckBox" fmlaLink="D16" lockText="1" noThreeD="1"/>
</file>

<file path=xl/ctrlProps/ctrlProp5.xml><?xml version="1.0" encoding="utf-8"?>
<formControlPr xmlns="http://schemas.microsoft.com/office/spreadsheetml/2009/9/main" objectType="CheckBox" fmlaLink="E16" lockText="1" noThreeD="1"/>
</file>

<file path=xl/drawings/drawing1.xml><?xml version="1.0" encoding="utf-8"?>
<xdr:wsDr xmlns:xdr="http://schemas.openxmlformats.org/drawingml/2006/spreadsheetDrawing" xmlns:a="http://schemas.openxmlformats.org/drawingml/2006/main">
  <xdr:twoCellAnchor>
    <xdr:from>
      <xdr:col>0</xdr:col>
      <xdr:colOff>0</xdr:colOff>
      <xdr:row>15</xdr:row>
      <xdr:rowOff>14079</xdr:rowOff>
    </xdr:from>
    <xdr:to>
      <xdr:col>7</xdr:col>
      <xdr:colOff>796785</xdr:colOff>
      <xdr:row>15</xdr:row>
      <xdr:rowOff>245166</xdr:rowOff>
    </xdr:to>
    <xdr:grpSp>
      <xdr:nvGrpSpPr>
        <xdr:cNvPr id="2" name="Skupina 1">
          <a:extLst>
            <a:ext uri="{FF2B5EF4-FFF2-40B4-BE49-F238E27FC236}">
              <a16:creationId xmlns:a16="http://schemas.microsoft.com/office/drawing/2014/main" id="{6000B54E-4433-2BA1-4AC6-61E7EA59629D}"/>
            </a:ext>
          </a:extLst>
        </xdr:cNvPr>
        <xdr:cNvGrpSpPr/>
      </xdr:nvGrpSpPr>
      <xdr:grpSpPr>
        <a:xfrm>
          <a:off x="0" y="3715830"/>
          <a:ext cx="7072079" cy="231087"/>
          <a:chOff x="0" y="3989732"/>
          <a:chExt cx="5945958" cy="231070"/>
        </a:xfrm>
      </xdr:grpSpPr>
      <xdr:sp macro="" textlink="">
        <xdr:nvSpPr>
          <xdr:cNvPr id="1035" name="Check Box 11" descr="Kvalifikační stupeň 1&#10;"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B040000}"/>
              </a:ext>
            </a:extLst>
          </xdr:cNvPr>
          <xdr:cNvSpPr/>
        </xdr:nvSpPr>
        <xdr:spPr bwMode="auto">
          <a:xfrm>
            <a:off x="0" y="4001728"/>
            <a:ext cx="1133476" cy="219074"/>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1</a:t>
            </a:r>
          </a:p>
        </xdr:txBody>
      </xdr:sp>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C040000}"/>
              </a:ext>
            </a:extLst>
          </xdr:cNvPr>
          <xdr:cNvSpPr/>
        </xdr:nvSpPr>
        <xdr:spPr bwMode="auto">
          <a:xfrm>
            <a:off x="1203370" y="3989732"/>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2</a:t>
            </a:r>
          </a:p>
        </xdr:txBody>
      </xdr:sp>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D040000}"/>
              </a:ext>
            </a:extLst>
          </xdr:cNvPr>
          <xdr:cNvSpPr/>
        </xdr:nvSpPr>
        <xdr:spPr bwMode="auto">
          <a:xfrm>
            <a:off x="2406567" y="3990974"/>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3</a:t>
            </a:r>
          </a:p>
        </xdr:txBody>
      </xdr:sp>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E040000}"/>
              </a:ext>
            </a:extLst>
          </xdr:cNvPr>
          <xdr:cNvSpPr/>
        </xdr:nvSpPr>
        <xdr:spPr bwMode="auto">
          <a:xfrm>
            <a:off x="3603313" y="3990560"/>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4</a:t>
            </a:r>
          </a:p>
        </xdr:txBody>
      </xdr:sp>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F040000}"/>
              </a:ext>
            </a:extLst>
          </xdr:cNvPr>
          <xdr:cNvSpPr/>
        </xdr:nvSpPr>
        <xdr:spPr bwMode="auto">
          <a:xfrm>
            <a:off x="4812483" y="3994702"/>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5</a:t>
            </a:r>
          </a:p>
        </xdr:txBody>
      </xdr:sp>
    </xdr:grpSp>
    <xdr:clientData/>
  </xdr:twoCellAnchor>
  <mc:AlternateContent xmlns:mc="http://schemas.openxmlformats.org/markup-compatibility/2006">
    <mc:Choice xmlns:a14="http://schemas.microsoft.com/office/drawing/2010/main" Requires="a14">
      <xdr:twoCellAnchor>
        <xdr:from>
          <xdr:col>0</xdr:col>
          <xdr:colOff>0</xdr:colOff>
          <xdr:row>15</xdr:row>
          <xdr:rowOff>9525</xdr:rowOff>
        </xdr:from>
        <xdr:to>
          <xdr:col>7</xdr:col>
          <xdr:colOff>800100</xdr:colOff>
          <xdr:row>16</xdr:row>
          <xdr:rowOff>0</xdr:rowOff>
        </xdr:to>
        <xdr:grpSp>
          <xdr:nvGrpSpPr>
            <xdr:cNvPr id="1041" name="Group 17">
              <a:extLst>
                <a:ext uri="{FF2B5EF4-FFF2-40B4-BE49-F238E27FC236}">
                  <a16:creationId xmlns:a16="http://schemas.microsoft.com/office/drawing/2014/main" id="{06118B19-CAA0-9F42-B5AA-3CEE95C96CE2}"/>
                </a:ext>
              </a:extLst>
            </xdr:cNvPr>
            <xdr:cNvGrpSpPr>
              <a:grpSpLocks/>
            </xdr:cNvGrpSpPr>
          </xdr:nvGrpSpPr>
          <xdr:grpSpPr bwMode="auto">
            <a:xfrm>
              <a:off x="0" y="3709371"/>
              <a:ext cx="7075394" cy="235100"/>
              <a:chOff x="0" y="39897"/>
              <a:chExt cx="59459" cy="2311"/>
            </a:xfrm>
          </xdr:grpSpPr>
          <xdr:sp macro="" textlink="">
            <xdr:nvSpPr>
              <xdr:cNvPr id="3" name="Check Box 11" descr="Kvalifikační stupeň 1&#10;" hidden="1">
                <a:extLst>
                  <a:ext uri="{63B3BB69-23CF-44E3-9099-C40C66FF867C}">
                    <a14:compatExt spid="_x0000_s1035"/>
                  </a:ext>
                  <a:ext uri="{FF2B5EF4-FFF2-40B4-BE49-F238E27FC236}">
                    <a16:creationId xmlns:a16="http://schemas.microsoft.com/office/drawing/2014/main" id="{00000000-0008-0000-0000-000003000000}"/>
                  </a:ext>
                </a:extLst>
              </xdr:cNvPr>
              <xdr:cNvSpPr/>
            </xdr:nvSpPr>
            <xdr:spPr bwMode="auto">
              <a:xfrm>
                <a:off x="0" y="40017"/>
                <a:ext cx="11334"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Kvalifikační stupeň 1</a:t>
                </a:r>
              </a:p>
            </xdr:txBody>
          </xdr:sp>
          <xdr:sp macro="" textlink="">
            <xdr:nvSpPr>
              <xdr:cNvPr id="4" name="Check Box 12" hidden="1">
                <a:extLst>
                  <a:ext uri="{63B3BB69-23CF-44E3-9099-C40C66FF867C}">
                    <a14:compatExt spid="_x0000_s1036"/>
                  </a:ext>
                  <a:ext uri="{FF2B5EF4-FFF2-40B4-BE49-F238E27FC236}">
                    <a16:creationId xmlns:a16="http://schemas.microsoft.com/office/drawing/2014/main" id="{00000000-0008-0000-0000-000004000000}"/>
                  </a:ext>
                </a:extLst>
              </xdr:cNvPr>
              <xdr:cNvSpPr/>
            </xdr:nvSpPr>
            <xdr:spPr bwMode="auto">
              <a:xfrm>
                <a:off x="12033" y="39897"/>
                <a:ext cx="11335"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Kvalifikační stupeň 2</a:t>
                </a:r>
              </a:p>
            </xdr:txBody>
          </xdr:sp>
          <xdr:sp macro="" textlink="">
            <xdr:nvSpPr>
              <xdr:cNvPr id="5" name="Check Box 13" hidden="1">
                <a:extLst>
                  <a:ext uri="{63B3BB69-23CF-44E3-9099-C40C66FF867C}">
                    <a14:compatExt spid="_x0000_s1037"/>
                  </a:ext>
                  <a:ext uri="{FF2B5EF4-FFF2-40B4-BE49-F238E27FC236}">
                    <a16:creationId xmlns:a16="http://schemas.microsoft.com/office/drawing/2014/main" id="{00000000-0008-0000-0000-000005000000}"/>
                  </a:ext>
                </a:extLst>
              </xdr:cNvPr>
              <xdr:cNvSpPr/>
            </xdr:nvSpPr>
            <xdr:spPr bwMode="auto">
              <a:xfrm>
                <a:off x="24065" y="39909"/>
                <a:ext cx="11335"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Kvalifikační stupeň 3</a:t>
                </a:r>
              </a:p>
            </xdr:txBody>
          </xdr:sp>
          <xdr:sp macro="" textlink="">
            <xdr:nvSpPr>
              <xdr:cNvPr id="6" name="Check Box 14" hidden="1">
                <a:extLst>
                  <a:ext uri="{63B3BB69-23CF-44E3-9099-C40C66FF867C}">
                    <a14:compatExt spid="_x0000_s1038"/>
                  </a:ext>
                  <a:ext uri="{FF2B5EF4-FFF2-40B4-BE49-F238E27FC236}">
                    <a16:creationId xmlns:a16="http://schemas.microsoft.com/office/drawing/2014/main" id="{00000000-0008-0000-0000-000006000000}"/>
                  </a:ext>
                </a:extLst>
              </xdr:cNvPr>
              <xdr:cNvSpPr/>
            </xdr:nvSpPr>
            <xdr:spPr bwMode="auto">
              <a:xfrm>
                <a:off x="36033" y="39905"/>
                <a:ext cx="11334"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Kvalifikační stupeň 4</a:t>
                </a:r>
              </a:p>
            </xdr:txBody>
          </xdr:sp>
          <xdr:sp macro="" textlink="">
            <xdr:nvSpPr>
              <xdr:cNvPr id="7" name="Check Box 15" hidden="1">
                <a:extLst>
                  <a:ext uri="{63B3BB69-23CF-44E3-9099-C40C66FF867C}">
                    <a14:compatExt spid="_x0000_s1039"/>
                  </a:ext>
                  <a:ext uri="{FF2B5EF4-FFF2-40B4-BE49-F238E27FC236}">
                    <a16:creationId xmlns:a16="http://schemas.microsoft.com/office/drawing/2014/main" id="{00000000-0008-0000-0000-000007000000}"/>
                  </a:ext>
                </a:extLst>
              </xdr:cNvPr>
              <xdr:cNvSpPr/>
            </xdr:nvSpPr>
            <xdr:spPr bwMode="auto">
              <a:xfrm>
                <a:off x="48124" y="39947"/>
                <a:ext cx="11335" cy="2190"/>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Kvalifikační stupeň 5</a:t>
                </a:r>
              </a:p>
            </xdr:txBody>
          </xdr:sp>
        </xdr:grp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501D5A-0292-4E39-925A-BA3F744E4C1C}" name="Tabulka1" displayName="Tabulka1" ref="H5:H7" totalsRowShown="0" headerRowDxfId="1" dataDxfId="0">
  <autoFilter ref="H5:H7" xr:uid="{0C501D5A-0292-4E39-925A-BA3F744E4C1C}"/>
  <tableColumns count="1">
    <tableColumn id="1" xr3:uid="{1C3E0F2A-BA47-474D-B11D-1CFFAB75F58F}" name="Sloupec1" dataDxfId="2"/>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FE4C-1ECF-4A4B-BF36-6A4AF847120A}">
  <sheetPr codeName="List1">
    <pageSetUpPr fitToPage="1"/>
  </sheetPr>
  <dimension ref="A1:L186"/>
  <sheetViews>
    <sheetView topLeftCell="A34" zoomScale="85" zoomScaleNormal="85" workbookViewId="0">
      <selection activeCell="A15" sqref="A15:H15"/>
    </sheetView>
  </sheetViews>
  <sheetFormatPr defaultColWidth="9" defaultRowHeight="12.6" x14ac:dyDescent="0.2"/>
  <cols>
    <col min="1" max="8" width="10.6328125" style="2" customWidth="1"/>
    <col min="9" max="9" width="9" style="2"/>
    <col min="10" max="10" width="9.7265625" style="2" bestFit="1" customWidth="1"/>
    <col min="11" max="11" width="12.90625" style="2" bestFit="1" customWidth="1"/>
    <col min="12" max="12" width="11" style="2" bestFit="1" customWidth="1"/>
    <col min="13" max="16384" width="9" style="2"/>
  </cols>
  <sheetData>
    <row r="1" spans="1:10" ht="20.100000000000001" customHeight="1" x14ac:dyDescent="0.3">
      <c r="A1" s="32" t="s">
        <v>0</v>
      </c>
      <c r="B1" s="32"/>
      <c r="C1" s="32"/>
      <c r="D1" s="32"/>
      <c r="E1" s="32"/>
      <c r="F1" s="32"/>
      <c r="G1" s="32"/>
      <c r="H1" s="32"/>
      <c r="I1" s="1"/>
      <c r="J1" s="1"/>
    </row>
    <row r="2" spans="1:10" ht="20.100000000000001" customHeight="1" x14ac:dyDescent="0.2">
      <c r="A2" s="31" t="s">
        <v>1</v>
      </c>
      <c r="B2" s="31"/>
      <c r="C2" s="31"/>
      <c r="D2" s="31"/>
      <c r="E2" s="31"/>
      <c r="F2" s="31"/>
      <c r="G2" s="31"/>
      <c r="H2" s="31"/>
      <c r="I2" s="3"/>
      <c r="J2" s="3"/>
    </row>
    <row r="3" spans="1:10" ht="20.100000000000001" customHeight="1" x14ac:dyDescent="0.2">
      <c r="A3" s="18" t="s">
        <v>2</v>
      </c>
      <c r="B3" s="18"/>
      <c r="C3" s="18"/>
      <c r="D3" s="29"/>
      <c r="E3" s="29"/>
      <c r="F3" s="29"/>
      <c r="G3" s="29"/>
      <c r="H3" s="29"/>
    </row>
    <row r="4" spans="1:10" ht="20.100000000000001" customHeight="1" x14ac:dyDescent="0.2">
      <c r="A4" s="18" t="s">
        <v>3</v>
      </c>
      <c r="B4" s="18"/>
      <c r="C4" s="18"/>
      <c r="D4" s="29"/>
      <c r="E4" s="29"/>
      <c r="F4" s="29"/>
      <c r="G4" s="29"/>
      <c r="H4" s="29"/>
    </row>
    <row r="5" spans="1:10" ht="20.100000000000001" customHeight="1" x14ac:dyDescent="0.2">
      <c r="A5" s="18" t="s">
        <v>4</v>
      </c>
      <c r="B5" s="18"/>
      <c r="C5" s="18"/>
      <c r="D5" s="30"/>
      <c r="E5" s="30"/>
      <c r="F5" s="30"/>
      <c r="G5" s="30"/>
      <c r="H5" s="30"/>
      <c r="I5" s="4"/>
      <c r="J5" s="4"/>
    </row>
    <row r="6" spans="1:10" ht="20.100000000000001" customHeight="1" x14ac:dyDescent="0.2">
      <c r="A6" s="21" t="s">
        <v>5</v>
      </c>
      <c r="B6" s="21"/>
      <c r="C6" s="21"/>
      <c r="D6" s="21"/>
      <c r="E6" s="21"/>
      <c r="F6" s="21"/>
      <c r="G6" s="21"/>
      <c r="H6" s="21"/>
      <c r="I6" s="5"/>
      <c r="J6" s="5"/>
    </row>
    <row r="7" spans="1:10" ht="20.100000000000001" customHeight="1" x14ac:dyDescent="0.2">
      <c r="A7" s="21"/>
      <c r="B7" s="21"/>
      <c r="C7" s="21"/>
      <c r="D7" s="21"/>
      <c r="E7" s="21"/>
      <c r="F7" s="21"/>
      <c r="G7" s="21"/>
      <c r="H7" s="21"/>
      <c r="I7" s="5"/>
      <c r="J7" s="5"/>
    </row>
    <row r="8" spans="1:10" ht="20.100000000000001" customHeight="1" x14ac:dyDescent="0.2">
      <c r="A8" s="21"/>
      <c r="B8" s="21"/>
      <c r="C8" s="21"/>
      <c r="D8" s="21"/>
      <c r="E8" s="21"/>
      <c r="F8" s="21"/>
      <c r="G8" s="21"/>
      <c r="H8" s="21"/>
      <c r="I8" s="5"/>
      <c r="J8" s="5"/>
    </row>
    <row r="9" spans="1:10" ht="20.100000000000001" customHeight="1" x14ac:dyDescent="0.2">
      <c r="A9" s="21"/>
      <c r="B9" s="21"/>
      <c r="C9" s="21"/>
      <c r="D9" s="21"/>
      <c r="E9" s="21"/>
      <c r="F9" s="21"/>
      <c r="G9" s="21"/>
      <c r="H9" s="21"/>
      <c r="I9" s="5"/>
      <c r="J9" s="5"/>
    </row>
    <row r="10" spans="1:10" ht="20.100000000000001" customHeight="1" x14ac:dyDescent="0.2">
      <c r="A10" s="21"/>
      <c r="B10" s="21"/>
      <c r="C10" s="21"/>
      <c r="D10" s="21"/>
      <c r="E10" s="21"/>
      <c r="F10" s="21"/>
      <c r="G10" s="21"/>
      <c r="H10" s="21"/>
      <c r="I10" s="5"/>
      <c r="J10" s="5"/>
    </row>
    <row r="11" spans="1:10" ht="20.100000000000001" customHeight="1" x14ac:dyDescent="0.2">
      <c r="A11" s="21"/>
      <c r="B11" s="21"/>
      <c r="C11" s="21"/>
      <c r="D11" s="21"/>
      <c r="E11" s="21"/>
      <c r="F11" s="21"/>
      <c r="G11" s="21"/>
      <c r="H11" s="21"/>
      <c r="I11" s="5"/>
      <c r="J11" s="5"/>
    </row>
    <row r="12" spans="1:10" ht="20.100000000000001" customHeight="1" x14ac:dyDescent="0.2">
      <c r="A12" s="21"/>
      <c r="B12" s="21"/>
      <c r="C12" s="21"/>
      <c r="D12" s="21"/>
      <c r="E12" s="21"/>
      <c r="F12" s="21"/>
      <c r="G12" s="21"/>
      <c r="H12" s="21"/>
      <c r="I12" s="5"/>
      <c r="J12" s="5"/>
    </row>
    <row r="13" spans="1:10" ht="20.100000000000001" customHeight="1" x14ac:dyDescent="0.2">
      <c r="A13" s="21"/>
      <c r="B13" s="21"/>
      <c r="C13" s="21"/>
      <c r="D13" s="21"/>
      <c r="E13" s="21"/>
      <c r="F13" s="21"/>
      <c r="G13" s="21"/>
      <c r="H13" s="21"/>
      <c r="I13" s="5"/>
      <c r="J13" s="5"/>
    </row>
    <row r="14" spans="1:10" ht="20.100000000000001" customHeight="1" x14ac:dyDescent="0.2">
      <c r="A14" s="23" t="s">
        <v>45</v>
      </c>
      <c r="B14" s="23"/>
      <c r="C14" s="23"/>
      <c r="D14" s="23"/>
      <c r="E14" s="23"/>
      <c r="F14" s="23"/>
      <c r="G14" s="23"/>
      <c r="H14" s="23"/>
      <c r="I14" s="5"/>
      <c r="J14" s="5"/>
    </row>
    <row r="15" spans="1:10" ht="20.100000000000001" customHeight="1" x14ac:dyDescent="0.2">
      <c r="A15" s="26"/>
      <c r="B15" s="26"/>
      <c r="C15" s="26"/>
      <c r="D15" s="26"/>
      <c r="E15" s="26"/>
      <c r="F15" s="26"/>
      <c r="G15" s="26"/>
      <c r="H15" s="26"/>
      <c r="I15" s="5"/>
      <c r="J15" s="5"/>
    </row>
    <row r="16" spans="1:10" s="15" customFormat="1" ht="20.100000000000001" customHeight="1" x14ac:dyDescent="0.2">
      <c r="A16" s="13" t="b">
        <v>0</v>
      </c>
      <c r="B16" s="13" t="b">
        <v>0</v>
      </c>
      <c r="C16" s="13" t="b">
        <v>0</v>
      </c>
      <c r="D16" s="13" t="b">
        <v>0</v>
      </c>
      <c r="E16" s="13" t="b">
        <v>0</v>
      </c>
      <c r="F16" s="13"/>
      <c r="G16" s="13"/>
      <c r="H16" s="13"/>
      <c r="I16" s="14"/>
      <c r="J16" s="14"/>
    </row>
    <row r="17" spans="1:10" ht="30" customHeight="1" x14ac:dyDescent="0.2">
      <c r="A17" s="33" t="str">
        <f>IF(OR(AND(COUNTIF($A$15,"*Rámcová*")&gt;0,COUNTIF(A16:E16,FALSE)&gt;0),AND(COUNTIF($A$15,"*Rámcová*")&gt;0,COUNTIF(A16:E16,TRUE)&gt;0)),"Pozor, kategorie "&amp;A15&amp;" není členěna na kvalifikační stupně",IF(AND(A15='Podpůrný list'!R3,OR(C16=TRUE,D16=TRUE,E16=TRUE)),"Pozor, Stavební práce na tunelech mají pouze kvalifikační stupně č. 1 a 2!",IF(AND(A15&lt;&gt;"",COUNTIF(A16:E16,TRUE)=0),"Vyberte, prosím, kvalifikační stupně","")))</f>
        <v/>
      </c>
      <c r="B17" s="33"/>
      <c r="C17" s="33"/>
      <c r="D17" s="33"/>
      <c r="E17" s="33"/>
      <c r="F17" s="33"/>
      <c r="G17" s="33"/>
      <c r="H17" s="33"/>
      <c r="I17" s="5"/>
      <c r="J17" s="5"/>
    </row>
    <row r="18" spans="1:10" ht="33" customHeight="1" x14ac:dyDescent="0.2">
      <c r="A18" s="23" t="s">
        <v>6</v>
      </c>
      <c r="B18" s="23" t="b">
        <v>1</v>
      </c>
      <c r="C18" s="23" t="b">
        <v>1</v>
      </c>
      <c r="D18" s="23" t="b">
        <v>1</v>
      </c>
      <c r="E18" s="23" t="b">
        <v>1</v>
      </c>
      <c r="F18" s="23"/>
      <c r="G18" s="23"/>
      <c r="H18" s="23"/>
      <c r="I18" s="5"/>
      <c r="J18" s="5"/>
    </row>
    <row r="19" spans="1:10" ht="30" customHeight="1" x14ac:dyDescent="0.2">
      <c r="A19" s="26"/>
      <c r="B19" s="26"/>
      <c r="C19" s="26"/>
      <c r="D19" s="26"/>
      <c r="E19" s="26"/>
      <c r="F19" s="26"/>
      <c r="G19" s="26"/>
      <c r="H19" s="26"/>
      <c r="I19" s="5"/>
    </row>
    <row r="20" spans="1:10" ht="20.100000000000001" customHeight="1" x14ac:dyDescent="0.2">
      <c r="A20" s="27" t="s">
        <v>7</v>
      </c>
      <c r="B20" s="27"/>
      <c r="C20" s="27"/>
      <c r="D20" s="27"/>
      <c r="E20" s="27"/>
      <c r="F20" s="27"/>
      <c r="G20" s="27"/>
      <c r="H20" s="27"/>
    </row>
    <row r="21" spans="1:10" ht="20.100000000000001" customHeight="1" x14ac:dyDescent="0.2">
      <c r="A21" s="28" t="s">
        <v>8</v>
      </c>
      <c r="B21" s="28"/>
      <c r="C21" s="28"/>
      <c r="D21" s="29"/>
      <c r="E21" s="29"/>
      <c r="F21" s="29"/>
      <c r="G21" s="29"/>
      <c r="H21" s="29"/>
    </row>
    <row r="22" spans="1:10" ht="20.100000000000001" customHeight="1" x14ac:dyDescent="0.2">
      <c r="A22" s="28" t="s">
        <v>9</v>
      </c>
      <c r="B22" s="28"/>
      <c r="C22" s="28"/>
      <c r="D22" s="29"/>
      <c r="E22" s="29"/>
      <c r="F22" s="29"/>
      <c r="G22" s="29"/>
      <c r="H22" s="29"/>
    </row>
    <row r="23" spans="1:10" ht="20.100000000000001" customHeight="1" x14ac:dyDescent="0.2">
      <c r="A23" s="27" t="s">
        <v>21</v>
      </c>
      <c r="B23" s="27"/>
      <c r="C23" s="27"/>
      <c r="D23" s="27"/>
      <c r="E23" s="27"/>
      <c r="F23" s="27"/>
      <c r="G23" s="27"/>
      <c r="H23" s="27"/>
    </row>
    <row r="24" spans="1:10" s="15" customFormat="1" ht="18" customHeight="1" x14ac:dyDescent="0.2">
      <c r="A24" s="39"/>
      <c r="B24" s="40"/>
      <c r="C24" s="40"/>
      <c r="D24" s="40"/>
      <c r="E24" s="40"/>
      <c r="F24" s="40"/>
      <c r="G24" s="40"/>
      <c r="H24" s="41"/>
    </row>
    <row r="25" spans="1:10" s="15" customFormat="1" ht="12.75" customHeight="1" x14ac:dyDescent="0.2">
      <c r="A25" s="42"/>
      <c r="B25" s="43"/>
      <c r="C25" s="43"/>
      <c r="D25" s="43"/>
      <c r="E25" s="43"/>
      <c r="F25" s="43"/>
      <c r="G25" s="43"/>
      <c r="H25" s="44"/>
    </row>
    <row r="26" spans="1:10" ht="20.100000000000001" customHeight="1" x14ac:dyDescent="0.2">
      <c r="A26" s="35" t="str">
        <f>IF(A24="OSVČ","POZOR, v případě, že je člen odborného personálu OSVČ a současně není v základním pracovněprávním vztahu či obdobném vztahu vůči dodavateli, jedná se o jinou osobu a je nezbytné postupovat dle čl. A.2.5 a A.3.3 Pravidel fungování systému kvalifikace.",IF(E35="OSVČ","POZOR, v případě, že je člen odborného personálu OSVČ a současně není v základním pracovněprávním vztahu či obdobném vztahu vůči dodavateli, jedná se o jinou osobu a je nezbytné postupovat dle čl. A.2.5 a A.3.3 Pravidel fungování systému kvalifikace.",""))</f>
        <v/>
      </c>
      <c r="B26" s="35"/>
      <c r="C26" s="35"/>
      <c r="D26" s="35"/>
      <c r="E26" s="35"/>
      <c r="F26" s="35"/>
      <c r="G26" s="35"/>
      <c r="H26" s="35"/>
    </row>
    <row r="27" spans="1:10" ht="20.100000000000001" customHeight="1" x14ac:dyDescent="0.2">
      <c r="A27" s="35"/>
      <c r="B27" s="35"/>
      <c r="C27" s="35"/>
      <c r="D27" s="35"/>
      <c r="E27" s="35"/>
      <c r="F27" s="35"/>
      <c r="G27" s="35"/>
      <c r="H27" s="35"/>
    </row>
    <row r="28" spans="1:10" ht="20.100000000000001" customHeight="1" x14ac:dyDescent="0.2">
      <c r="A28" s="35"/>
      <c r="B28" s="35"/>
      <c r="C28" s="35"/>
      <c r="D28" s="35"/>
      <c r="E28" s="35"/>
      <c r="F28" s="35"/>
      <c r="G28" s="35"/>
      <c r="H28" s="35"/>
    </row>
    <row r="29" spans="1:10" ht="20.100000000000001" customHeight="1" x14ac:dyDescent="0.2">
      <c r="A29" s="36" t="s">
        <v>42</v>
      </c>
      <c r="B29" s="36"/>
      <c r="C29" s="36"/>
      <c r="D29" s="36"/>
      <c r="E29" s="36"/>
      <c r="F29" s="36"/>
      <c r="G29" s="36"/>
      <c r="H29" s="36"/>
    </row>
    <row r="30" spans="1:10" ht="24.75" customHeight="1" x14ac:dyDescent="0.2">
      <c r="A30" s="37" t="s">
        <v>26</v>
      </c>
      <c r="B30" s="37"/>
      <c r="C30" s="37"/>
      <c r="D30" s="37"/>
      <c r="E30" s="37"/>
      <c r="F30" s="38"/>
      <c r="G30" s="38"/>
      <c r="H30" s="38"/>
    </row>
    <row r="31" spans="1:10" ht="24.9" customHeight="1" x14ac:dyDescent="0.2">
      <c r="A31" s="35" t="str">
        <f>IF(F30="ANO","POZOR, člen odborného personálu nesmí být současně zaměstnancem Provozovatele/zadavatele.","")</f>
        <v/>
      </c>
      <c r="B31" s="35"/>
      <c r="C31" s="35"/>
      <c r="D31" s="35"/>
      <c r="E31" s="35"/>
      <c r="F31" s="35"/>
      <c r="G31" s="35"/>
      <c r="H31" s="35"/>
    </row>
    <row r="32" spans="1:10" ht="24.9" customHeight="1" x14ac:dyDescent="0.2">
      <c r="A32" s="34" t="s">
        <v>77</v>
      </c>
      <c r="B32" s="34"/>
      <c r="C32" s="34"/>
      <c r="D32" s="34"/>
      <c r="E32" s="34"/>
      <c r="F32" s="34"/>
      <c r="G32" s="34"/>
      <c r="H32" s="34"/>
    </row>
    <row r="33" spans="1:8" s="3" customFormat="1" ht="93" customHeight="1" x14ac:dyDescent="0.2">
      <c r="A33" s="37" t="str">
        <f>"Pokyny pro vyplnění praxe:"
&amp;" V dalších řádcích uvádějte pouze relevantní praxi pro předpokládanou funkci člena odborného personálu "&amp;A19&amp;", tj. neuvádějte praxi nesouvisející s danou pozicí. "&amp;
"Praxi čleňte do relevantních úseků kariéry člena odborného personálu. 
Např. do Praxe 1 uvedete, že člen odborného personálu vykonával relevantní praxi v letech 06/2021 až 07/2024 a do Praxe 2 v letech 03/2017 až 02/2018."</f>
        <v>Pokyny pro vyplnění praxe: V dalších řádcích uvádějte pouze relevantní praxi pro předpokládanou funkci člena odborného personálu , tj. neuvádějte praxi nesouvisející s danou pozicí. Praxi čleňte do relevantních úseků kariéry člena odborného personálu. 
Např. do Praxe 1 uvedete, že člen odborného personálu vykonával relevantní praxi v letech 06/2021 až 07/2024 a do Praxe 2 v letech 03/2017 až 02/2018.</v>
      </c>
      <c r="B33" s="37"/>
      <c r="C33" s="37"/>
      <c r="D33" s="37"/>
      <c r="E33" s="37"/>
      <c r="F33" s="37"/>
      <c r="G33" s="37"/>
      <c r="H33" s="37"/>
    </row>
    <row r="34" spans="1:8" ht="129.9" customHeight="1" x14ac:dyDescent="0.2">
      <c r="A34" s="21" t="s">
        <v>25</v>
      </c>
      <c r="B34" s="21"/>
      <c r="C34" s="21"/>
      <c r="D34" s="21"/>
      <c r="E34" s="45" t="str">
        <f>IF(AND(E37="",E45="",E53="",E61="",E69=""),"",SUM(E37,E45,E53,E61,E69))</f>
        <v/>
      </c>
      <c r="F34" s="45"/>
      <c r="G34" s="45"/>
      <c r="H34" s="45"/>
    </row>
    <row r="35" spans="1:8" ht="24.9" customHeight="1" x14ac:dyDescent="0.2">
      <c r="A35" s="23" t="s">
        <v>78</v>
      </c>
      <c r="B35" s="23"/>
      <c r="C35" s="23"/>
      <c r="D35" s="23"/>
      <c r="E35" s="23"/>
      <c r="F35" s="23"/>
      <c r="G35" s="23"/>
      <c r="H35" s="23"/>
    </row>
    <row r="36" spans="1:8" ht="24.9" customHeight="1" x14ac:dyDescent="0.2">
      <c r="A36" s="21" t="s">
        <v>24</v>
      </c>
      <c r="B36" s="21"/>
      <c r="C36" s="47"/>
      <c r="D36" s="47"/>
      <c r="E36" s="21" t="s">
        <v>43</v>
      </c>
      <c r="F36" s="21"/>
      <c r="G36" s="22"/>
      <c r="H36" s="22"/>
    </row>
    <row r="37" spans="1:8" ht="24.9" customHeight="1" x14ac:dyDescent="0.2">
      <c r="A37" s="21" t="s">
        <v>44</v>
      </c>
      <c r="B37" s="21"/>
      <c r="C37" s="21"/>
      <c r="D37" s="21"/>
      <c r="E37" s="45" t="str">
        <f>IF(OR($A$19="",COUNTIF('Podpůrný list'!A2:A18,$A$19)=0),IF(OR(C36="",G36="",E40="NE",E40="",E39="NE",E39=""),"",DATEDIF(C36,G36,"M")/12),IF(OR(C36="",G36="",E39="NE",E39="",E40="",AND(E40="NE",OR(E41="",E41="NE"))),"",IF(AND(ISNUMBER(FIND("rámcová",A19)),COUNTIF('Podpůrný list'!A2:A18,A19)&gt;0),DATEDIF(C36,G36,"M")/12,IF(AND(E40="NE",E41="ANO"),DATEDIF(C36,G36,"M")/12*0.75,IF(E40="ANO",IF(OR(C36="",G36=""),"",DATEDIF(C36,G36,"M")/12),"")))))</f>
        <v/>
      </c>
      <c r="F37" s="45"/>
      <c r="G37" s="45"/>
      <c r="H37" s="45"/>
    </row>
    <row r="38" spans="1:8" ht="24.9" customHeight="1" x14ac:dyDescent="0.2">
      <c r="A38" s="18" t="s">
        <v>79</v>
      </c>
      <c r="B38" s="18"/>
      <c r="C38" s="18"/>
      <c r="D38" s="18"/>
      <c r="E38" s="24"/>
      <c r="F38" s="24"/>
      <c r="G38" s="24"/>
      <c r="H38" s="24"/>
    </row>
    <row r="39" spans="1:8" ht="24.9" customHeight="1" x14ac:dyDescent="0.2">
      <c r="A39" s="21" t="str">
        <f>IF(A19="","",IF(VLOOKUP($A$19,'Podpůrný list'!A2:G38,3,FALSE)="x","",VLOOKUP($A$19,'Podpůrný list'!A2:G38,3,FALSE)))</f>
        <v/>
      </c>
      <c r="B39" s="21"/>
      <c r="C39" s="21"/>
      <c r="D39" s="21"/>
      <c r="E39" s="46"/>
      <c r="F39" s="46"/>
      <c r="G39" s="46"/>
      <c r="H39" s="46"/>
    </row>
    <row r="40" spans="1:8" ht="114.9" customHeight="1" x14ac:dyDescent="0.2">
      <c r="A40" s="21" t="str">
        <f>IF(A19="","",IF(OR(E39="",E39="NE"),"",IF(VLOOKUP($A$19,'Podpůrný list'!A2:G38,4,FALSE)="x","",VLOOKUP($A$19,'Podpůrný list'!A2:G38,4,FALSE))))</f>
        <v/>
      </c>
      <c r="B40" s="21"/>
      <c r="C40" s="21"/>
      <c r="D40" s="21"/>
      <c r="E40" s="46"/>
      <c r="F40" s="46"/>
      <c r="G40" s="46"/>
      <c r="H40" s="46"/>
    </row>
    <row r="41" spans="1:8" ht="114.9" customHeight="1" x14ac:dyDescent="0.2">
      <c r="A41" s="21" t="str">
        <f>IF(OR(A40="Nerelevantní praxe",A40="",E40="",E40="ANO"),"",IF(VLOOKUP($A$19,'Podpůrný list'!A2:G38,5,FALSE)="x","",VLOOKUP($A$19,'Podpůrný list'!A2:G38,5,FALSE)))</f>
        <v/>
      </c>
      <c r="B41" s="21"/>
      <c r="C41" s="21"/>
      <c r="D41" s="21"/>
      <c r="E41" s="46"/>
      <c r="F41" s="46"/>
      <c r="G41" s="46"/>
      <c r="H41" s="46"/>
    </row>
    <row r="42" spans="1:8" ht="60" customHeight="1" x14ac:dyDescent="0.2">
      <c r="A42" s="35" t="str">
        <f>IF(OR(AND(E39="NE",A39&lt;&gt;""),AND(COUNTIF('Podpůrný list'!A2:A18,A19)=0,A40&lt;&gt;"",E40="NE"),AND(COUNTIF('Podpůrný list'!A2:A18,A19)&gt;0,E41="NE",A41&lt;&gt;"")),"Pozor, jedná se o nerelevantní praxi, je potřebné uvést pouze praxi, která je relevantní pro "&amp;VLOOKUP($A$19,'Podpůrný list'!$A$2:$B$37,2,FALSE)&amp;" ve smyslu Zvláštních pravidel pro kategorii "&amp;$A$15,"")</f>
        <v/>
      </c>
      <c r="B42" s="35"/>
      <c r="C42" s="35"/>
      <c r="D42" s="35"/>
      <c r="E42" s="35"/>
      <c r="F42" s="35"/>
      <c r="G42" s="35"/>
      <c r="H42" s="35"/>
    </row>
    <row r="43" spans="1:8" ht="24.9" customHeight="1" x14ac:dyDescent="0.2">
      <c r="A43" s="23" t="s">
        <v>80</v>
      </c>
      <c r="B43" s="23"/>
      <c r="C43" s="23"/>
      <c r="D43" s="23"/>
      <c r="E43" s="23"/>
      <c r="F43" s="23"/>
      <c r="G43" s="23"/>
      <c r="H43" s="23"/>
    </row>
    <row r="44" spans="1:8" ht="60" customHeight="1" x14ac:dyDescent="0.2">
      <c r="A44" s="21" t="s">
        <v>24</v>
      </c>
      <c r="B44" s="21"/>
      <c r="C44" s="47"/>
      <c r="D44" s="47"/>
      <c r="E44" s="21" t="s">
        <v>43</v>
      </c>
      <c r="F44" s="21"/>
      <c r="G44" s="22"/>
      <c r="H44" s="22"/>
    </row>
    <row r="45" spans="1:8" ht="24.9" customHeight="1" x14ac:dyDescent="0.2">
      <c r="A45" s="21" t="s">
        <v>44</v>
      </c>
      <c r="B45" s="21"/>
      <c r="C45" s="21"/>
      <c r="D45" s="21"/>
      <c r="E45" s="45" t="str">
        <f>IF(OR($A$19="",COUNTIF('Podpůrný list'!A2:A18,$A$19)=0),IF(OR(C44="",G44="",E48="NE",E48="",E47="NE",E47=""),"",DATEDIF(C44,G44,"M")/12),IF(OR(C44="",G44="",E47="NE",E47="",E48="",AND(E48="NE",OR(E49="",E49="NE"))),"",IF(AND(ISNUMBER(FIND("rámcová",A19)),COUNTIF('Podpůrný list'!A2:A18,A19)&gt;0),DATEDIF(C44,G44,"M")/12,IF(AND(E48="NE",E49="ANO"),DATEDIF(C44,G44,"M")/12*0.75,IF(E48="ANO",IF(OR(C44="",G44=""),"",DATEDIF(C44,G44,"M")/12),"")))))</f>
        <v/>
      </c>
      <c r="F45" s="45"/>
      <c r="G45" s="45"/>
      <c r="H45" s="45"/>
    </row>
    <row r="46" spans="1:8" ht="24.9" customHeight="1" x14ac:dyDescent="0.2">
      <c r="A46" s="18" t="s">
        <v>79</v>
      </c>
      <c r="B46" s="18"/>
      <c r="C46" s="18"/>
      <c r="D46" s="18"/>
      <c r="E46" s="24"/>
      <c r="F46" s="24"/>
      <c r="G46" s="24"/>
      <c r="H46" s="24"/>
    </row>
    <row r="47" spans="1:8" ht="24.9" customHeight="1" x14ac:dyDescent="0.2">
      <c r="A47" s="21" t="str">
        <f>IF(A19="","",IF(VLOOKUP($A$19,'Podpůrný list'!A2:G38,3,FALSE)="x","",VLOOKUP($A$19,'Podpůrný list'!A2:G38,3,FALSE)))</f>
        <v/>
      </c>
      <c r="B47" s="21"/>
      <c r="C47" s="21"/>
      <c r="D47" s="21"/>
      <c r="E47" s="46"/>
      <c r="F47" s="46"/>
      <c r="G47" s="46"/>
      <c r="H47" s="46"/>
    </row>
    <row r="48" spans="1:8" ht="114.9" customHeight="1" x14ac:dyDescent="0.2">
      <c r="A48" s="21" t="str">
        <f>IF(A19="","",IF(OR(E47="",E47="NE"),"",IF(VLOOKUP($A$19,'Podpůrný list'!A2:G38,4,FALSE)="x","",VLOOKUP($A$19,'Podpůrný list'!A2:G38,4,FALSE))))</f>
        <v/>
      </c>
      <c r="B48" s="21"/>
      <c r="C48" s="21"/>
      <c r="D48" s="21"/>
      <c r="E48" s="46"/>
      <c r="F48" s="46"/>
      <c r="G48" s="46"/>
      <c r="H48" s="46"/>
    </row>
    <row r="49" spans="1:8" ht="114.9" customHeight="1" x14ac:dyDescent="0.2">
      <c r="A49" s="21" t="str">
        <f>IF(OR(A48="Nerelevantní praxe",A48="",E48="",E48="ANO"),"",IF(VLOOKUP($A$19,'Podpůrný list'!A2:G38,5,FALSE)="x","",VLOOKUP($A$19,'Podpůrný list'!A2:G38,5,FALSE)))</f>
        <v/>
      </c>
      <c r="B49" s="21"/>
      <c r="C49" s="21"/>
      <c r="D49" s="21"/>
      <c r="E49" s="46"/>
      <c r="F49" s="46"/>
      <c r="G49" s="46"/>
      <c r="H49" s="46"/>
    </row>
    <row r="50" spans="1:8" ht="60" customHeight="1" x14ac:dyDescent="0.2">
      <c r="A50" s="35" t="str">
        <f>IF(OR(AND(E47="NE",A47&lt;&gt;""),AND(COUNTIF('Podpůrný list'!A2:A18,A19)=0,A48&lt;&gt;"",E48="NE"),AND(COUNTIF('Podpůrný list'!A2:A18,A19)&gt;0,E49="NE",A49&lt;&gt;"")),"Pozor, jedná se o nerelevantní praxi, je potřebné uvést pouze praxi, která je relevantní pro "&amp;VLOOKUP($A$19,'Podpůrný list'!$A$2:$B$37,2,FALSE)&amp;" ve smyslu Zvláštních pravidel pro kategorii "&amp;$A$15,"")</f>
        <v/>
      </c>
      <c r="B50" s="35"/>
      <c r="C50" s="35"/>
      <c r="D50" s="35"/>
      <c r="E50" s="35"/>
      <c r="F50" s="35"/>
      <c r="G50" s="35"/>
      <c r="H50" s="35"/>
    </row>
    <row r="51" spans="1:8" ht="24.9" customHeight="1" x14ac:dyDescent="0.2">
      <c r="A51" s="23" t="s">
        <v>81</v>
      </c>
      <c r="B51" s="23"/>
      <c r="C51" s="23"/>
      <c r="D51" s="23"/>
      <c r="E51" s="23"/>
      <c r="F51" s="23"/>
      <c r="G51" s="23"/>
      <c r="H51" s="23"/>
    </row>
    <row r="52" spans="1:8" ht="60" customHeight="1" x14ac:dyDescent="0.2">
      <c r="A52" s="21" t="s">
        <v>24</v>
      </c>
      <c r="B52" s="21"/>
      <c r="C52" s="47"/>
      <c r="D52" s="47"/>
      <c r="E52" s="21" t="s">
        <v>43</v>
      </c>
      <c r="F52" s="21"/>
      <c r="G52" s="22"/>
      <c r="H52" s="22"/>
    </row>
    <row r="53" spans="1:8" ht="24.9" customHeight="1" x14ac:dyDescent="0.2">
      <c r="A53" s="21" t="s">
        <v>44</v>
      </c>
      <c r="B53" s="21"/>
      <c r="C53" s="21"/>
      <c r="D53" s="21"/>
      <c r="E53" s="45" t="str">
        <f>IF(OR($A$19="",COUNTIF('Podpůrný list'!A2:A18,$A$19)=0),IF(OR(C52="",G52="",E56="NE",E56="",E55="NE",E55=""),"",DATEDIF(C52,G52,"M")/12),IF(OR(C52="",G52="",E55="NE",E55="",E56="",AND(E56="NE",OR(E57="",E57="NE"))),"",IF(AND(ISNUMBER(FIND("rámcová",A19)),COUNTIF('Podpůrný list'!A2:A18,A19)&gt;0),DATEDIF(C52,G52,"M")/12,IF(AND(E56="NE",E57="ANO"),DATEDIF(C52,G52,"M")/12*0.75,IF(E56="ANO",IF(OR(C52="",G52=""),"",DATEDIF(C52,G52,"M")/12),"")))))</f>
        <v/>
      </c>
      <c r="F53" s="45"/>
      <c r="G53" s="45"/>
      <c r="H53" s="45"/>
    </row>
    <row r="54" spans="1:8" ht="24.9" customHeight="1" x14ac:dyDescent="0.2">
      <c r="A54" s="18" t="s">
        <v>79</v>
      </c>
      <c r="B54" s="18"/>
      <c r="C54" s="18"/>
      <c r="D54" s="18"/>
      <c r="E54" s="24"/>
      <c r="F54" s="24"/>
      <c r="G54" s="24"/>
      <c r="H54" s="24"/>
    </row>
    <row r="55" spans="1:8" ht="24.9" customHeight="1" x14ac:dyDescent="0.2">
      <c r="A55" s="21" t="str">
        <f>IF(A19="","",IF(VLOOKUP($A$19,'Podpůrný list'!A2:G38,3,FALSE)="x","",VLOOKUP($A$19,'Podpůrný list'!A2:G38,3,FALSE)))</f>
        <v/>
      </c>
      <c r="B55" s="21"/>
      <c r="C55" s="21"/>
      <c r="D55" s="21"/>
      <c r="E55" s="24"/>
      <c r="F55" s="24"/>
      <c r="G55" s="24"/>
      <c r="H55" s="24"/>
    </row>
    <row r="56" spans="1:8" ht="114.9" customHeight="1" x14ac:dyDescent="0.2">
      <c r="A56" s="21" t="str">
        <f>IF(A19="","",IF(OR(E55="",E55="NE"),"",IF(VLOOKUP($A$19,'Podpůrný list'!A2:G38,4,FALSE)="x","",VLOOKUP($A$19,'Podpůrný list'!A2:G38,4,FALSE))))</f>
        <v/>
      </c>
      <c r="B56" s="21"/>
      <c r="C56" s="21"/>
      <c r="D56" s="21"/>
      <c r="E56" s="46"/>
      <c r="F56" s="46"/>
      <c r="G56" s="46"/>
      <c r="H56" s="46"/>
    </row>
    <row r="57" spans="1:8" ht="114.9" customHeight="1" x14ac:dyDescent="0.2">
      <c r="A57" s="21" t="str">
        <f>IF(OR(A56="Nerelevantní praxe",A56="",E56="",E56="ANO"),"",IF(VLOOKUP($A$19,'Podpůrný list'!A2:G38,5,FALSE)="x","",VLOOKUP($A$19,'Podpůrný list'!A2:G38,5,FALSE)))</f>
        <v/>
      </c>
      <c r="B57" s="21"/>
      <c r="C57" s="21"/>
      <c r="D57" s="21"/>
      <c r="E57" s="46"/>
      <c r="F57" s="46"/>
      <c r="G57" s="46"/>
      <c r="H57" s="46"/>
    </row>
    <row r="58" spans="1:8" ht="60" customHeight="1" x14ac:dyDescent="0.2">
      <c r="A58" s="35" t="str">
        <f>IF(OR(AND(E55="NE",A55&lt;&gt;""),AND(COUNTIF('Podpůrný list'!A2:A18,A19)=0,A56&lt;&gt;"",E56="NE"),AND(COUNTIF('Podpůrný list'!A2:A18,A19)&gt;0,E57="NE",A57&lt;&gt;"")),"Pozor, jedná se o nerelevantní praxi, je potřebné uvést pouze praxi, která je relevantní pro "&amp;VLOOKUP($A$19,'Podpůrný list'!$A$2:$B$37,2,FALSE)&amp;" ve smyslu Zvláštních pravidel pro kategorii "&amp;$A$15,"")</f>
        <v/>
      </c>
      <c r="B58" s="35"/>
      <c r="C58" s="35"/>
      <c r="D58" s="35"/>
      <c r="E58" s="35"/>
      <c r="F58" s="35"/>
      <c r="G58" s="35"/>
      <c r="H58" s="35"/>
    </row>
    <row r="59" spans="1:8" ht="24.9" customHeight="1" x14ac:dyDescent="0.2">
      <c r="A59" s="23" t="s">
        <v>82</v>
      </c>
      <c r="B59" s="23"/>
      <c r="C59" s="23"/>
      <c r="D59" s="23"/>
      <c r="E59" s="23"/>
      <c r="F59" s="23"/>
      <c r="G59" s="23"/>
      <c r="H59" s="23"/>
    </row>
    <row r="60" spans="1:8" ht="60" customHeight="1" x14ac:dyDescent="0.2">
      <c r="A60" s="21" t="s">
        <v>24</v>
      </c>
      <c r="B60" s="21"/>
      <c r="C60" s="47"/>
      <c r="D60" s="47"/>
      <c r="E60" s="21" t="s">
        <v>43</v>
      </c>
      <c r="F60" s="21"/>
      <c r="G60" s="22"/>
      <c r="H60" s="22"/>
    </row>
    <row r="61" spans="1:8" ht="24.9" customHeight="1" x14ac:dyDescent="0.2">
      <c r="A61" s="21" t="s">
        <v>44</v>
      </c>
      <c r="B61" s="21"/>
      <c r="C61" s="21"/>
      <c r="D61" s="21"/>
      <c r="E61" s="50" t="str">
        <f>IF(OR($A$19="",COUNTIF('Podpůrný list'!A2:A18,$A$19)=0),IF(OR(C60="",G60="",E64="NE",E64="",E63="NE",E63=""),"",DATEDIF(C60,G60,"M")/12),IF(OR(C60="",G60="",E63="NE",E63="",E64="",AND(E64="NE",OR(E65="",E65="NE"))),"",IF(AND(ISNUMBER(FIND("rámcová",A19)),COUNTIF('Podpůrný list'!A2:A18,A19)&gt;0),DATEDIF(C60,G60,"M")/12,IF(AND(E64="NE",E65="ANO"),DATEDIF(C60,G60,"M")/12*0.75,IF(E64="ANO",IF(OR(C60="",G60=""),"",DATEDIF(C60,G60,"M")/12),"")))))</f>
        <v/>
      </c>
      <c r="F61" s="50"/>
      <c r="G61" s="50"/>
      <c r="H61" s="50"/>
    </row>
    <row r="62" spans="1:8" ht="24.9" customHeight="1" x14ac:dyDescent="0.2">
      <c r="A62" s="18" t="s">
        <v>79</v>
      </c>
      <c r="B62" s="18"/>
      <c r="C62" s="18"/>
      <c r="D62" s="18"/>
      <c r="E62" s="24"/>
      <c r="F62" s="24"/>
      <c r="G62" s="24"/>
      <c r="H62" s="24"/>
    </row>
    <row r="63" spans="1:8" ht="24.9" customHeight="1" x14ac:dyDescent="0.2">
      <c r="A63" s="21" t="str">
        <f>IF(A19="","",IF(VLOOKUP($A$19,'Podpůrný list'!A2:G38,3,FALSE)="x","",VLOOKUP($A$19,'Podpůrný list'!A2:G38,3,FALSE)))</f>
        <v/>
      </c>
      <c r="B63" s="21"/>
      <c r="C63" s="21"/>
      <c r="D63" s="21"/>
      <c r="E63" s="24"/>
      <c r="F63" s="24"/>
      <c r="G63" s="24"/>
      <c r="H63" s="24"/>
    </row>
    <row r="64" spans="1:8" ht="114.9" customHeight="1" x14ac:dyDescent="0.2">
      <c r="A64" s="21" t="str">
        <f>IF(A19="","",IF(OR(E63="",E63="NE"),"",IF(VLOOKUP($A$19,'Podpůrný list'!A2:G38,4,FALSE)="x","",)*VLOOKUP($A$19,'Podpůrný list'!A2:G38,4,FALSE)))</f>
        <v/>
      </c>
      <c r="B64" s="21"/>
      <c r="C64" s="21"/>
      <c r="D64" s="21"/>
      <c r="E64" s="46"/>
      <c r="F64" s="46"/>
      <c r="G64" s="46"/>
      <c r="H64" s="46"/>
    </row>
    <row r="65" spans="1:12" ht="114.9" customHeight="1" x14ac:dyDescent="0.2">
      <c r="A65" s="21" t="str">
        <f>IF(OR(A64="Nerelevantní praxe",A64="",E64="",E64="ANO"),"",IF(VLOOKUP($A$19,'Podpůrný list'!A2:G38,5,FALSE)="x","",VLOOKUP($A$19,'Podpůrný list'!A2:G38,5,FALSE)))</f>
        <v/>
      </c>
      <c r="B65" s="21"/>
      <c r="C65" s="21"/>
      <c r="D65" s="21"/>
      <c r="E65" s="46"/>
      <c r="F65" s="46"/>
      <c r="G65" s="46"/>
      <c r="H65" s="46"/>
    </row>
    <row r="66" spans="1:12" ht="60" customHeight="1" x14ac:dyDescent="0.2">
      <c r="A66" s="35" t="str">
        <f>IF(OR(AND(E63="NE",A63&lt;&gt;""),AND(COUNTIF('Podpůrný list'!A2:A18,A19)=0,A64&lt;&gt;"",E64="NE"),AND(COUNTIF('Podpůrný list'!A2:A18,A19)&gt;0,E65="NE",A65&lt;&gt;"")),"Pozor, jedná se o nerelevantní praxi, je potřebné uvést pouze praxi, která je relevantní pro "&amp;VLOOKUP($A$19,'Podpůrný list'!$A$2:$B$37,2,FALSE)&amp;" ve smyslu Zvláštních pravidel pro kategorii "&amp;$A$15,"")</f>
        <v/>
      </c>
      <c r="B66" s="35"/>
      <c r="C66" s="35"/>
      <c r="D66" s="35"/>
      <c r="E66" s="35"/>
      <c r="F66" s="35"/>
      <c r="G66" s="35"/>
      <c r="H66" s="35"/>
    </row>
    <row r="67" spans="1:12" ht="24.9" customHeight="1" x14ac:dyDescent="0.2">
      <c r="A67" s="23" t="s">
        <v>83</v>
      </c>
      <c r="B67" s="23"/>
      <c r="C67" s="23"/>
      <c r="D67" s="23"/>
      <c r="E67" s="23"/>
      <c r="F67" s="23"/>
      <c r="G67" s="23"/>
      <c r="H67" s="23"/>
    </row>
    <row r="68" spans="1:12" ht="60" customHeight="1" x14ac:dyDescent="0.2">
      <c r="A68" s="21" t="s">
        <v>24</v>
      </c>
      <c r="B68" s="21"/>
      <c r="C68" s="47"/>
      <c r="D68" s="47"/>
      <c r="E68" s="21" t="s">
        <v>43</v>
      </c>
      <c r="F68" s="21"/>
      <c r="G68" s="22"/>
      <c r="H68" s="22"/>
    </row>
    <row r="69" spans="1:12" ht="24.9" customHeight="1" x14ac:dyDescent="0.2">
      <c r="A69" s="21" t="s">
        <v>44</v>
      </c>
      <c r="B69" s="21"/>
      <c r="C69" s="21"/>
      <c r="D69" s="21"/>
      <c r="E69" s="50" t="str">
        <f>IF(OR($A$19="",COUNTIF('Podpůrný list'!A2:A18,$A$19)=0),IF(OR(C68="",G68="",E72="NE",E72="",E71="NE",E71=""),"",DATEDIF(C68,G68,"M")/12),IF(OR(C68="",G68="",E71="NE",E71="",E72="",AND(E72="NE",OR(E73="",E73="NE"))),"",IF(AND(ISNUMBER(FIND("rámcová",A19)),COUNTIF('Podpůrný list'!A2:A18,A19)&gt;0),DATEDIF(C68,G68,"M")/12,IF(AND(E72="NE",E73="ANO"),DATEDIF(C68,G68,"M")/12*0.75,IF(E72="ANO",IF(OR(C68="",G68=""),"",DATEDIF(C68,G68,"M")/12),"")))))</f>
        <v/>
      </c>
      <c r="F69" s="50"/>
      <c r="G69" s="50"/>
      <c r="H69" s="50"/>
    </row>
    <row r="70" spans="1:12" ht="24.9" customHeight="1" x14ac:dyDescent="0.2">
      <c r="A70" s="18" t="s">
        <v>79</v>
      </c>
      <c r="B70" s="18"/>
      <c r="C70" s="18"/>
      <c r="D70" s="18"/>
      <c r="E70" s="24"/>
      <c r="F70" s="24"/>
      <c r="G70" s="24"/>
      <c r="H70" s="24"/>
    </row>
    <row r="71" spans="1:12" ht="24.9" customHeight="1" x14ac:dyDescent="0.2">
      <c r="A71" s="21" t="str">
        <f>IF(A19="","",IF(VLOOKUP($A$19,'Podpůrný list'!A2:G38,3,FALSE)="x","",VLOOKUP($A$19,'Podpůrný list'!A2:G38,3,FALSE)))</f>
        <v/>
      </c>
      <c r="B71" s="21"/>
      <c r="C71" s="21"/>
      <c r="D71" s="21"/>
      <c r="E71" s="46"/>
      <c r="F71" s="46"/>
      <c r="G71" s="46"/>
      <c r="H71" s="46"/>
      <c r="K71" s="6"/>
    </row>
    <row r="72" spans="1:12" ht="114.9" customHeight="1" x14ac:dyDescent="0.2">
      <c r="A72" s="21" t="str">
        <f>IF(A19="","",IF(OR(E71="",E71="NE"),"",IF(VLOOKUP($A$19,'Podpůrný list'!A2:G38,4,FALSE)="x"";""",VLOOKUP($A$19,'Podpůrný list'!A2:G38,4,FALSE))))</f>
        <v/>
      </c>
      <c r="B72" s="21"/>
      <c r="C72" s="21"/>
      <c r="D72" s="21"/>
      <c r="E72" s="46"/>
      <c r="F72" s="46"/>
      <c r="G72" s="46"/>
      <c r="H72" s="46"/>
      <c r="K72" s="7"/>
      <c r="L72" s="8"/>
    </row>
    <row r="73" spans="1:12" ht="114.9" customHeight="1" x14ac:dyDescent="0.2">
      <c r="A73" s="25" t="str">
        <f>IF(OR(A72="Nerelevantní praxe",A72="",E72="",E72="ANO"),"",IF(VLOOKUP($A$19,'Podpůrný list'!A2:G38,5,FALSE)="x","",VLOOKUP($A$19,'Podpůrný list'!A2:G38,5,FALSE)))</f>
        <v/>
      </c>
      <c r="B73" s="25"/>
      <c r="C73" s="25"/>
      <c r="D73" s="25"/>
      <c r="E73" s="46"/>
      <c r="F73" s="46"/>
      <c r="G73" s="46"/>
      <c r="H73" s="46"/>
      <c r="K73" s="7"/>
    </row>
    <row r="74" spans="1:12" ht="60" customHeight="1" x14ac:dyDescent="0.2">
      <c r="A74" s="35" t="str">
        <f>IF(OR(AND(E71="NE",A71&lt;&gt;""),AND(COUNTIF('Podpůrný list'!A2:A18,A19)=0,A72&lt;&gt;"",E72="NE"),AND(COUNTIF('Podpůrný list'!A2:A18,A19)&gt;0,E73="NE",A73&lt;&gt;"")),"Pozor, jedná se o nerelevantní praxi, je potřebné uvést pouze praxi, která je relevantní pro "&amp;VLOOKUP($A$19,'Podpůrný list'!$A$2:$B$37,2,FALSE)&amp;" ve smyslu Zvláštních pravidel pro kategorii "&amp;$A$15,"")</f>
        <v/>
      </c>
      <c r="B74" s="35"/>
      <c r="C74" s="35"/>
      <c r="D74" s="35"/>
      <c r="E74" s="35"/>
      <c r="F74" s="35"/>
      <c r="G74" s="35"/>
      <c r="H74" s="35"/>
      <c r="K74" s="7"/>
    </row>
    <row r="75" spans="1:12" ht="35.25" customHeight="1" x14ac:dyDescent="0.2">
      <c r="A75" s="48" t="str">
        <f>IF(A19="","",IF(AND(OR($A$19='Podpůrný list'!A19,$A$19='Podpůrný list'!A20,$A$19='Podpůrný list'!A21,$A$19='Podpůrný list'!A26,$A$19='Podpůrný list'!A27,$A$19='Podpůrný list'!A30,$A$19='Podpůrný list'!A33,$A$19='Podpůrný list'!A35,$A$19='Podpůrný list'!A36),E16=FALSE),"",IF(AND(COUNTIF(A19,"*rámcová*")&gt;0,COUNTIF('Podpůrný list'!A2:A18,A19)&gt;0),"Zkušenosti",IF(AND(COUNTIF('Podpůrný list'!A2:A18,A19)&gt;0,COUNTIF(A16:E16,TRUE)=0),"",IF(VLOOKUP($A$19,'Podpůrný list'!A2:G38,6,FALSE)="x","","Zkušenosti")))))</f>
        <v/>
      </c>
      <c r="B75" s="48"/>
      <c r="C75" s="48"/>
      <c r="D75" s="48"/>
      <c r="E75" s="48"/>
      <c r="F75" s="48"/>
      <c r="G75" s="48"/>
      <c r="H75" s="48"/>
      <c r="J75" s="9"/>
    </row>
    <row r="76" spans="1:12" ht="30" customHeight="1" x14ac:dyDescent="0.2">
      <c r="A76" s="23" t="str">
        <f>IF(A75="",""," Zkušenost 1")</f>
        <v/>
      </c>
      <c r="B76" s="25"/>
      <c r="C76" s="25"/>
      <c r="D76" s="25"/>
      <c r="E76" s="25"/>
      <c r="F76" s="25"/>
      <c r="G76" s="25"/>
      <c r="H76" s="25"/>
    </row>
    <row r="77" spans="1:12" s="5" customFormat="1" ht="60" customHeight="1" x14ac:dyDescent="0.2">
      <c r="A77" s="18" t="str">
        <f>IF(A75="","","Název zakázky - stavby:")</f>
        <v/>
      </c>
      <c r="B77" s="18"/>
      <c r="C77" s="18"/>
      <c r="D77" s="18"/>
      <c r="E77" s="49"/>
      <c r="F77" s="49"/>
      <c r="G77" s="49"/>
      <c r="H77" s="49"/>
    </row>
    <row r="78" spans="1:12" s="5" customFormat="1" ht="60" customHeight="1" x14ac:dyDescent="0.2">
      <c r="A78" s="21" t="str">
        <f>IF(A75="","","Objednatel zakázky (obchodní firma/název a sídlo) a kontaktní osoba objednatele (jméno, tel., e-mail):")</f>
        <v/>
      </c>
      <c r="B78" s="21"/>
      <c r="C78" s="21"/>
      <c r="D78" s="21"/>
      <c r="E78" s="24"/>
      <c r="F78" s="24"/>
      <c r="G78" s="24"/>
      <c r="H78" s="24"/>
    </row>
    <row r="79" spans="1:12" ht="30" customHeight="1" x14ac:dyDescent="0.2">
      <c r="A79" s="18" t="str">
        <f>IF(A75="","","Hodnota NRSP bez DPH:")</f>
        <v/>
      </c>
      <c r="B79" s="18"/>
      <c r="C79" s="18"/>
      <c r="D79" s="18"/>
      <c r="E79" s="19"/>
      <c r="F79" s="19"/>
      <c r="G79" s="19"/>
      <c r="H79" s="19"/>
    </row>
    <row r="80" spans="1:12" ht="30" customHeight="1" x14ac:dyDescent="0.2">
      <c r="A80" s="18" t="str">
        <f>IF(A75="","","Termín dokončení stavby:")</f>
        <v/>
      </c>
      <c r="B80" s="18"/>
      <c r="C80" s="18"/>
      <c r="D80" s="18"/>
      <c r="E80" s="20"/>
      <c r="F80" s="20"/>
      <c r="G80" s="20"/>
      <c r="H80" s="20"/>
    </row>
    <row r="81" spans="1:8" ht="30" customHeight="1" x14ac:dyDescent="0.2">
      <c r="A81" s="21" t="str">
        <f>IF(A75="","","Doba trvání zkušenosti od (měsíc/rok):")</f>
        <v/>
      </c>
      <c r="B81" s="21"/>
      <c r="C81" s="22"/>
      <c r="D81" s="22"/>
      <c r="E81" s="21" t="str">
        <f>IF(A75="","","Doba trvání zkušenosti do (měsíc/rok):")</f>
        <v/>
      </c>
      <c r="F81" s="21"/>
      <c r="G81" s="22"/>
      <c r="H81" s="22"/>
    </row>
    <row r="82" spans="1:8" ht="30" customHeight="1" x14ac:dyDescent="0.2">
      <c r="A82" s="21" t="str">
        <f>IF(A75="","","Délka zkušenosti v měsících:")</f>
        <v/>
      </c>
      <c r="B82" s="21"/>
      <c r="C82" s="21"/>
      <c r="D82" s="21"/>
      <c r="E82" s="25" t="str">
        <f>IF(A19="","",IF(COUNTIF('Podpůrný list'!A2:A18,$A$19)=0,IF(OR(C81="",G81="",E84="",E84="NE"),"",IF(AND(E80&lt;&gt;"",G81&gt;E80),"Pozor, doba trvání zkušenosti nemůže přesahovat termín pro dokončení stavby",IF(E80="","",DATEDIF(C81,G81,"M")))),IF(OR(C81="",G81="",E84="",AND(E84="NE",OR(E85="",E85="NE"))),"",IF(AND(E80&lt;&gt;"",G81&gt;E80),"Pozor, doba trvání zkušenosti nemůže přesahovat termín pro dokončení stavby",IF(E80="","",IF(OR(E84="ANO",AND(E84="NE",E85="ANO")),DATEDIF(C81,G81,"M")))))))</f>
        <v/>
      </c>
      <c r="F82" s="25"/>
      <c r="G82" s="25"/>
      <c r="H82" s="25"/>
    </row>
    <row r="83" spans="1:8" ht="120" customHeight="1" x14ac:dyDescent="0.2">
      <c r="A83" s="21" t="str">
        <f>IF(A75="","","Popis předmětu plnění zakázky - v detailu potřebném pro ověření skutečnosti")</f>
        <v/>
      </c>
      <c r="B83" s="21"/>
      <c r="C83" s="21"/>
      <c r="D83" s="21"/>
      <c r="E83" s="24"/>
      <c r="F83" s="24"/>
      <c r="G83" s="24"/>
      <c r="H83" s="24"/>
    </row>
    <row r="84" spans="1:8" ht="114.9" customHeight="1" x14ac:dyDescent="0.2">
      <c r="A84" s="21" t="str">
        <f>IF(A19="","",IF((OR(VLOOKUP($A$19,'Podpůrný list'!A2:G38,6,FALSE)="x",A75="")),"",VLOOKUP($A$19,'Podpůrný list'!A2:G38,6,FALSE)))</f>
        <v/>
      </c>
      <c r="B84" s="21"/>
      <c r="C84" s="21"/>
      <c r="D84" s="21"/>
      <c r="E84" s="46"/>
      <c r="F84" s="46"/>
      <c r="G84" s="46"/>
      <c r="H84" s="46"/>
    </row>
    <row r="85" spans="1:8" ht="114.9" customHeight="1" x14ac:dyDescent="0.2">
      <c r="A85" s="21" t="str">
        <f>IF(OR(A84="",E84="Ano",E84=""),"",IF(COUNTIF('Podpůrný list'!A2:A18,$A$19)&gt;0,VLOOKUP($A$19,'Podpůrný list'!A2:G38,7,FALSE),""))</f>
        <v/>
      </c>
      <c r="B85" s="21"/>
      <c r="C85" s="21"/>
      <c r="D85" s="21"/>
      <c r="E85" s="46"/>
      <c r="F85" s="46"/>
      <c r="G85" s="46"/>
      <c r="H85" s="46"/>
    </row>
    <row r="86" spans="1:8" s="10" customFormat="1" ht="30" customHeight="1" x14ac:dyDescent="0.2">
      <c r="A86" s="16" t="str">
        <f>IF(AND(ISNUMBER(FIND("rámcová",A19)),(COUNTIF('Podpůrný list'!A2:A18,A19)&gt;0),A85&lt;&gt;"",E85="ANO"),"",IF(OR(AND(COUNTIF('Podpůrný list'!A2:A18,A19)&gt;0,A85&lt;&gt;"",E85="NE"),AND(E84="NE",A84&lt;&gt;"",COUNTIF('Podpůrný list'!A2:A18,A19)=0)),"Nerelevantní zkušenost",IF(A85="","",IF(E85="ANO","Je nezbytné doložit ještě min. jednu náhradní zkušenost",""))))</f>
        <v/>
      </c>
      <c r="B86" s="16"/>
      <c r="C86" s="16"/>
      <c r="D86" s="16"/>
      <c r="E86" s="16"/>
      <c r="F86" s="16"/>
      <c r="G86" s="16"/>
      <c r="H86" s="16"/>
    </row>
    <row r="87" spans="1:8" s="11" customFormat="1" ht="30" customHeight="1" x14ac:dyDescent="0.2">
      <c r="A87" s="23" t="str">
        <f>IF(A75="",""," Zkušenost 2")</f>
        <v/>
      </c>
      <c r="B87" s="25"/>
      <c r="C87" s="25"/>
      <c r="D87" s="25"/>
      <c r="E87" s="25"/>
      <c r="F87" s="25"/>
      <c r="G87" s="25"/>
      <c r="H87" s="25"/>
    </row>
    <row r="88" spans="1:8" s="11" customFormat="1" ht="60" customHeight="1" x14ac:dyDescent="0.2">
      <c r="A88" s="18" t="str">
        <f>IF(A75="","","Název zakázky - stavby:")</f>
        <v/>
      </c>
      <c r="B88" s="18"/>
      <c r="C88" s="18"/>
      <c r="D88" s="18"/>
      <c r="E88" s="24"/>
      <c r="F88" s="24"/>
      <c r="G88" s="24"/>
      <c r="H88" s="24"/>
    </row>
    <row r="89" spans="1:8" ht="60" customHeight="1" x14ac:dyDescent="0.2">
      <c r="A89" s="21" t="str">
        <f>IF(A75="","","Objednatel zakázky (obchodní firma/název a sídlo) a kontaktní osoba objednatele (jméno, tel., e-mail):")</f>
        <v/>
      </c>
      <c r="B89" s="21"/>
      <c r="C89" s="21"/>
      <c r="D89" s="21"/>
      <c r="E89" s="24"/>
      <c r="F89" s="24"/>
      <c r="G89" s="24"/>
      <c r="H89" s="24"/>
    </row>
    <row r="90" spans="1:8" ht="30" customHeight="1" x14ac:dyDescent="0.2">
      <c r="A90" s="18" t="str">
        <f>IF(A75="","","Hodnota NRSP bez DPH:")</f>
        <v/>
      </c>
      <c r="B90" s="18"/>
      <c r="C90" s="18"/>
      <c r="D90" s="18"/>
      <c r="E90" s="19"/>
      <c r="F90" s="19"/>
      <c r="G90" s="19"/>
      <c r="H90" s="19"/>
    </row>
    <row r="91" spans="1:8" ht="30" customHeight="1" x14ac:dyDescent="0.2">
      <c r="A91" s="18" t="str">
        <f>IF(A75="","","Termín dokončení stavby:")</f>
        <v/>
      </c>
      <c r="B91" s="18"/>
      <c r="C91" s="18"/>
      <c r="D91" s="18"/>
      <c r="E91" s="20"/>
      <c r="F91" s="20"/>
      <c r="G91" s="20"/>
      <c r="H91" s="20"/>
    </row>
    <row r="92" spans="1:8" ht="30" customHeight="1" x14ac:dyDescent="0.2">
      <c r="A92" s="21" t="str">
        <f>IF(A75="","","Doba trvání zkušenosti od (měsíc/rok):")</f>
        <v/>
      </c>
      <c r="B92" s="21"/>
      <c r="C92" s="22"/>
      <c r="D92" s="22"/>
      <c r="E92" s="21" t="str">
        <f>IF(A75="","","Doba trvání zkušenosti do (měsíc/rok):")</f>
        <v/>
      </c>
      <c r="F92" s="21"/>
      <c r="G92" s="22"/>
      <c r="H92" s="22"/>
    </row>
    <row r="93" spans="1:8" ht="30" customHeight="1" x14ac:dyDescent="0.2">
      <c r="A93" s="21" t="str">
        <f>IF(A75="","","Délka zkušenosti v měsících:")</f>
        <v/>
      </c>
      <c r="B93" s="21"/>
      <c r="C93" s="21"/>
      <c r="D93" s="21"/>
      <c r="E93" s="25" t="str">
        <f>IF(A19="","",IF(COUNTIF('Podpůrný list'!A2:A18,$A$19)=0,IF(OR(C92="",G92="",E95="",E95="NE"),"",IF(AND(E91&lt;&gt;"",G92&gt;E91),"Pozor, doba trvání zkušenosti nemůže přesahovat termín pro dokončení stavby",IF(E91="","",DATEDIF(C92,G92,"M")))),IF(OR(C92="",G92="",E95="",AND(E95="NE",OR(E96="",E96="NE"))),"",IF(AND(E91&lt;&gt;"",G92&gt;E91),"Pozor, doba trvání zkušenosti nemůže přesahovat termín pro dokončení stavby",IF(E91="","",IF(OR(E95="ANO",AND(E95="NE",E96="ANO")),DATEDIF(C92,G92,"M")))))))</f>
        <v/>
      </c>
      <c r="F93" s="25"/>
      <c r="G93" s="25"/>
      <c r="H93" s="25"/>
    </row>
    <row r="94" spans="1:8" ht="120" customHeight="1" x14ac:dyDescent="0.2">
      <c r="A94" s="21" t="str">
        <f>IF(A75="","","Popis předmětu plnění zakázky - v detailu potřebném pro ověření skutečnosti")</f>
        <v/>
      </c>
      <c r="B94" s="21"/>
      <c r="C94" s="21"/>
      <c r="D94" s="21"/>
      <c r="E94" s="24"/>
      <c r="F94" s="24"/>
      <c r="G94" s="24"/>
      <c r="H94" s="24"/>
    </row>
    <row r="95" spans="1:8" ht="114.9" customHeight="1" x14ac:dyDescent="0.2">
      <c r="A95" s="21" t="str">
        <f>IF(A19="","",IF((OR(VLOOKUP($A$19,'Podpůrný list'!A2:G38,6,FALSE)="x",A75="")),"",VLOOKUP($A$19,'Podpůrný list'!A2:G38,6,FALSE)))</f>
        <v/>
      </c>
      <c r="B95" s="21"/>
      <c r="C95" s="21"/>
      <c r="D95" s="21"/>
      <c r="E95" s="46"/>
      <c r="F95" s="46"/>
      <c r="G95" s="46"/>
      <c r="H95" s="46"/>
    </row>
    <row r="96" spans="1:8" ht="114.9" customHeight="1" x14ac:dyDescent="0.2">
      <c r="A96" s="21" t="str">
        <f>IF(OR(A95="",E95="Ano",E95=""),"",IF(COUNTIF('Podpůrný list'!A2:A18,$A$19)&gt;0,VLOOKUP($A$19,'Podpůrný list'!A2:G38,7,FALSE),""))</f>
        <v/>
      </c>
      <c r="B96" s="21"/>
      <c r="C96" s="21"/>
      <c r="D96" s="21"/>
      <c r="E96" s="46"/>
      <c r="F96" s="46"/>
      <c r="G96" s="46"/>
      <c r="H96" s="46"/>
    </row>
    <row r="97" spans="1:8" s="10" customFormat="1" ht="30" customHeight="1" x14ac:dyDescent="0.2">
      <c r="A97" s="16" t="str">
        <f>IF(AND(ISNUMBER(FIND("rámcová",A19)),(COUNTIF('Podpůrný list'!A2:A18,A19)&gt;0),A96&lt;&gt;"",E96="ANO"),"",IF(OR(AND(COUNTIF('Podpůrný list'!A2:A18,A19)&gt;0,A96&lt;&gt;"",E96="NE"),AND(E95="NE",E95&lt;&gt;"",COUNTIF('Podpůrný list'!A2:A18,A19)=0)),"Nerelevantní zkušenost",IF(A96="","",IF(E96="ANO","Je nezbytné doložit ještě min. jednu náhradní zkušenost",""))))</f>
        <v/>
      </c>
      <c r="B97" s="16"/>
      <c r="C97" s="16"/>
      <c r="D97" s="16"/>
      <c r="E97" s="16"/>
      <c r="F97" s="16"/>
      <c r="G97" s="16"/>
      <c r="H97" s="16"/>
    </row>
    <row r="98" spans="1:8" ht="30" customHeight="1" x14ac:dyDescent="0.2">
      <c r="A98" s="23" t="str">
        <f>IF(A75="",""," Zkušenost 3")</f>
        <v/>
      </c>
      <c r="B98" s="23"/>
      <c r="C98" s="23"/>
      <c r="D98" s="23"/>
      <c r="E98" s="23"/>
      <c r="F98" s="23"/>
      <c r="G98" s="23"/>
      <c r="H98" s="23"/>
    </row>
    <row r="99" spans="1:8" ht="60" customHeight="1" x14ac:dyDescent="0.2">
      <c r="A99" s="18" t="str">
        <f>IF(A75="","","Název zakázky - stavby:")</f>
        <v/>
      </c>
      <c r="B99" s="18"/>
      <c r="C99" s="18"/>
      <c r="D99" s="18"/>
      <c r="E99" s="24"/>
      <c r="F99" s="24"/>
      <c r="G99" s="24"/>
      <c r="H99" s="24"/>
    </row>
    <row r="100" spans="1:8" ht="60" customHeight="1" x14ac:dyDescent="0.2">
      <c r="A100" s="21" t="str">
        <f>IF(A75="","","Objednatel zakázky (obchodní firma/název a sídlo) a kontaktní osoba objednatele (jméno, tel., e-mail):")</f>
        <v/>
      </c>
      <c r="B100" s="21"/>
      <c r="C100" s="21"/>
      <c r="D100" s="21"/>
      <c r="E100" s="24"/>
      <c r="F100" s="24"/>
      <c r="G100" s="24"/>
      <c r="H100" s="24"/>
    </row>
    <row r="101" spans="1:8" ht="30" customHeight="1" x14ac:dyDescent="0.2">
      <c r="A101" s="18" t="str">
        <f>IF(A75="","","Hodnota NRSP bez DPH:")</f>
        <v/>
      </c>
      <c r="B101" s="18"/>
      <c r="C101" s="18"/>
      <c r="D101" s="18"/>
      <c r="E101" s="19"/>
      <c r="F101" s="19"/>
      <c r="G101" s="19"/>
      <c r="H101" s="19"/>
    </row>
    <row r="102" spans="1:8" ht="30" customHeight="1" x14ac:dyDescent="0.2">
      <c r="A102" s="18" t="str">
        <f>IF(A75="","","Termín dokončení stavby:")</f>
        <v/>
      </c>
      <c r="B102" s="18"/>
      <c r="C102" s="18"/>
      <c r="D102" s="18"/>
      <c r="E102" s="20"/>
      <c r="F102" s="20"/>
      <c r="G102" s="20"/>
      <c r="H102" s="20"/>
    </row>
    <row r="103" spans="1:8" ht="30" customHeight="1" x14ac:dyDescent="0.2">
      <c r="A103" s="21" t="str">
        <f>IF(A75="","","Doba trvání zkušenosti od (měsíc/rok):")</f>
        <v/>
      </c>
      <c r="B103" s="21"/>
      <c r="C103" s="22"/>
      <c r="D103" s="22"/>
      <c r="E103" s="21" t="str">
        <f>IF(A75="","","Doba trvání zkušenosti do (měsíc/rok):")</f>
        <v/>
      </c>
      <c r="F103" s="21"/>
      <c r="G103" s="22"/>
      <c r="H103" s="22"/>
    </row>
    <row r="104" spans="1:8" ht="30" customHeight="1" x14ac:dyDescent="0.2">
      <c r="A104" s="21" t="str">
        <f>IF(A75="","","Délka zkušenosti v měsících:")</f>
        <v/>
      </c>
      <c r="B104" s="21"/>
      <c r="C104" s="21"/>
      <c r="D104" s="21"/>
      <c r="E104" s="25" t="str">
        <f>IF(A19="","",IF(COUNTIF('Podpůrný list'!A2:A18,$A$19)=0,IF(OR(C103="",G103="",E128="",E106="NE"),"",IF(AND(E102&lt;&gt;"",G103&gt;E102),"Pozor, doba trvání zkušenosti nemůže přesahovat termín pro dokončení stavby",IF(E102="","",DATEDIF(C103,G103,"M")))),IF(OR(C103="",G103="",E106="",AND(E106="NE",OR(E107="",E107="NE"))),"",IF(AND(E102&lt;&gt;"",G103&gt;E102),"Pozor, doba trvání zkušenosti nemůže přesahovat termín pro dokončení stavby",IF(E102="","",IF(OR(E106="ANO",AND(E106="NE",E107="ANO")),DATEDIF(C103,G103,"M")))))))</f>
        <v/>
      </c>
      <c r="F104" s="25"/>
      <c r="G104" s="25"/>
      <c r="H104" s="25"/>
    </row>
    <row r="105" spans="1:8" ht="120" customHeight="1" x14ac:dyDescent="0.2">
      <c r="A105" s="21" t="str">
        <f>IF(A75="","","Popis předmětu plnění zakázky - v detailu potřebném pro ověření skutečnosti")</f>
        <v/>
      </c>
      <c r="B105" s="21"/>
      <c r="C105" s="21"/>
      <c r="D105" s="21"/>
      <c r="E105" s="24"/>
      <c r="F105" s="24"/>
      <c r="G105" s="24"/>
      <c r="H105" s="24"/>
    </row>
    <row r="106" spans="1:8" ht="114.9" customHeight="1" x14ac:dyDescent="0.2">
      <c r="A106" s="21" t="str">
        <f>IF(A19="","",IF((OR(VLOOKUP($A$19,'Podpůrný list'!A2:G38,6,FALSE)="x",A75="")),"",VLOOKUP($A$19,'Podpůrný list'!A2:G38,6,FALSE)))</f>
        <v/>
      </c>
      <c r="B106" s="21"/>
      <c r="C106" s="21"/>
      <c r="D106" s="21"/>
      <c r="E106" s="46"/>
      <c r="F106" s="46"/>
      <c r="G106" s="46"/>
      <c r="H106" s="46"/>
    </row>
    <row r="107" spans="1:8" ht="114.9" customHeight="1" x14ac:dyDescent="0.2">
      <c r="A107" s="21" t="str">
        <f>IF(OR(A106="",E106="Ano",E106=""),"",IF(COUNTIF('Podpůrný list'!A2:A18,$A$19)&gt;0,VLOOKUP($A$19,'Podpůrný list'!A2:G38,7,FALSE),""))</f>
        <v/>
      </c>
      <c r="B107" s="21"/>
      <c r="C107" s="21"/>
      <c r="D107" s="21"/>
      <c r="E107" s="46"/>
      <c r="F107" s="46"/>
      <c r="G107" s="46"/>
      <c r="H107" s="46"/>
    </row>
    <row r="108" spans="1:8" s="10" customFormat="1" ht="30" customHeight="1" x14ac:dyDescent="0.2">
      <c r="A108" s="16" t="str">
        <f>IF(AND(ISNUMBER(FIND("rámcová",A19)),(COUNTIF('Podpůrný list'!A2:A18,A19)&gt;0),A107&lt;&gt;"",E107="ANO"),"",IF(OR(AND(COUNTIF('Podpůrný list'!A2:A18,A19)&gt;0,A107&lt;&gt;"",E107="NE"),AND(E106="NE",A106&lt;&gt;"",COUNTIF('Podpůrný list'!A2:A18,A19)=0)),"Nerelevantní zkušenost",IF(A107="","",IF(E107="ANO","Je nezbytné doložit ještě min. jednu náhradní zkušenost",""))))</f>
        <v/>
      </c>
      <c r="B108" s="16"/>
      <c r="C108" s="16"/>
      <c r="D108" s="16"/>
      <c r="E108" s="16"/>
      <c r="F108" s="16"/>
      <c r="G108" s="16"/>
      <c r="H108" s="16"/>
    </row>
    <row r="109" spans="1:8" ht="30" customHeight="1" x14ac:dyDescent="0.2">
      <c r="A109" s="23" t="str">
        <f>IF(A75="",""," Zkušenost 4")</f>
        <v/>
      </c>
      <c r="B109" s="25"/>
      <c r="C109" s="25"/>
      <c r="D109" s="25"/>
      <c r="E109" s="25"/>
      <c r="F109" s="25"/>
      <c r="G109" s="25"/>
      <c r="H109" s="25"/>
    </row>
    <row r="110" spans="1:8" ht="60" customHeight="1" x14ac:dyDescent="0.2">
      <c r="A110" s="18" t="str">
        <f>IF(A75="","","Název zakázky - stavby:")</f>
        <v/>
      </c>
      <c r="B110" s="18"/>
      <c r="C110" s="18"/>
      <c r="D110" s="18"/>
      <c r="E110" s="24"/>
      <c r="F110" s="24"/>
      <c r="G110" s="24"/>
      <c r="H110" s="24"/>
    </row>
    <row r="111" spans="1:8" ht="60" customHeight="1" x14ac:dyDescent="0.2">
      <c r="A111" s="21" t="str">
        <f>IF(A75="","","Objednatel zakázky (obchodní firma/název a sídlo) a kontaktní osoba objednatele (jméno, tel., e-mail):")</f>
        <v/>
      </c>
      <c r="B111" s="21"/>
      <c r="C111" s="21"/>
      <c r="D111" s="21"/>
      <c r="E111" s="24"/>
      <c r="F111" s="24"/>
      <c r="G111" s="24"/>
      <c r="H111" s="24"/>
    </row>
    <row r="112" spans="1:8" ht="30" customHeight="1" x14ac:dyDescent="0.2">
      <c r="A112" s="18" t="str">
        <f>IF(A75="","","Hodnota NRSP bez DPH:")</f>
        <v/>
      </c>
      <c r="B112" s="18"/>
      <c r="C112" s="18"/>
      <c r="D112" s="18"/>
      <c r="E112" s="19"/>
      <c r="F112" s="19"/>
      <c r="G112" s="19"/>
      <c r="H112" s="19"/>
    </row>
    <row r="113" spans="1:8" ht="30" customHeight="1" x14ac:dyDescent="0.2">
      <c r="A113" s="18" t="str">
        <f>IF(A75="","","Termín dokončení stavby:")</f>
        <v/>
      </c>
      <c r="B113" s="18"/>
      <c r="C113" s="18"/>
      <c r="D113" s="18"/>
      <c r="E113" s="20"/>
      <c r="F113" s="20"/>
      <c r="G113" s="20"/>
      <c r="H113" s="20"/>
    </row>
    <row r="114" spans="1:8" ht="30" customHeight="1" x14ac:dyDescent="0.2">
      <c r="A114" s="21" t="str">
        <f>IF(A75="","","Doba trvání zkušenosti od (měsíc/rok):")</f>
        <v/>
      </c>
      <c r="B114" s="21"/>
      <c r="C114" s="22"/>
      <c r="D114" s="22"/>
      <c r="E114" s="21" t="str">
        <f>IF(A75="","","Doba trvání zkušenosti do (měsíc/rok):")</f>
        <v/>
      </c>
      <c r="F114" s="21"/>
      <c r="G114" s="22"/>
      <c r="H114" s="22"/>
    </row>
    <row r="115" spans="1:8" ht="30" customHeight="1" x14ac:dyDescent="0.2">
      <c r="A115" s="21" t="str">
        <f>IF(A75="","","Délka zkušenosti v měsících:")</f>
        <v/>
      </c>
      <c r="B115" s="21"/>
      <c r="C115" s="21"/>
      <c r="D115" s="21"/>
      <c r="E115" s="25" t="str">
        <f>IF(A19="","",IF(COUNTIF('Podpůrný list'!A2:A18,$A$19)=0,IF(OR(C114="",G114="",E117="",E117="NE"),"",IF(AND(E113&lt;&gt;"",G114&gt;E113),"Pozor, doba trvání zkušenosti nemůže přesahovat termín pro dokončení stavby",IF(E113="","",DATEDIF(C114,G114,"M")))),IF(OR(C114="",G114="",E128="",AND(E117="NE",OR(E118="",E118="NE"))),"",IF(AND(E113&lt;&gt;"",G114&gt;E113),"Pozor, doba trvání zkušenosti nemůže přesahovat termín pro dokončení stavby",IF(E113="","",IF(OR(E117="ANO",AND(E117="NE",E118="ANO")),DATEDIF(C114,G114,"M")))))))</f>
        <v/>
      </c>
      <c r="F115" s="25"/>
      <c r="G115" s="25"/>
      <c r="H115" s="25"/>
    </row>
    <row r="116" spans="1:8" ht="120" customHeight="1" x14ac:dyDescent="0.2">
      <c r="A116" s="21" t="str">
        <f>IF(A75="","","Popis předmětu plnění zakázky - v detailu potřebném pro ověření skutečnosti")</f>
        <v/>
      </c>
      <c r="B116" s="21"/>
      <c r="C116" s="21"/>
      <c r="D116" s="21"/>
      <c r="E116" s="24"/>
      <c r="F116" s="24"/>
      <c r="G116" s="24"/>
      <c r="H116" s="24"/>
    </row>
    <row r="117" spans="1:8" ht="114.9" customHeight="1" x14ac:dyDescent="0.2">
      <c r="A117" s="21" t="str">
        <f>IF(A19="","",IF((OR(VLOOKUP($A$19,'Podpůrný list'!A2:G38,6,FALSE)="x",A75="")),"",VLOOKUP($A$19,'Podpůrný list'!A2:G38,6,FALSE)))</f>
        <v/>
      </c>
      <c r="B117" s="21"/>
      <c r="C117" s="21"/>
      <c r="D117" s="21"/>
      <c r="E117" s="46"/>
      <c r="F117" s="46"/>
      <c r="G117" s="46"/>
      <c r="H117" s="46"/>
    </row>
    <row r="118" spans="1:8" ht="114.9" customHeight="1" x14ac:dyDescent="0.2">
      <c r="A118" s="21" t="str">
        <f>IF(OR(A117="",E117="Ano",E117=""),"",IF(COUNTIF('Podpůrný list'!A2:A18,$A$19)&gt;0,VLOOKUP($A$19,'Podpůrný list'!A2:G38,7,FALSE),""))</f>
        <v/>
      </c>
      <c r="B118" s="21"/>
      <c r="C118" s="21"/>
      <c r="D118" s="21"/>
      <c r="E118" s="46"/>
      <c r="F118" s="46"/>
      <c r="G118" s="46"/>
      <c r="H118" s="46"/>
    </row>
    <row r="119" spans="1:8" s="10" customFormat="1" ht="30" customHeight="1" x14ac:dyDescent="0.2">
      <c r="A119" s="16" t="str">
        <f>IF(AND(ISNUMBER(FIND("rámcová",A19)),(COUNTIF('Podpůrný list'!A2:A18,A19)&gt;0),A118&lt;&gt;"",E118="ANO"),"",IF(OR(AND(COUNTIF('Podpůrný list'!A2:A18,A19)&gt;0,A118&lt;&gt;"",E118="NE"),AND(E117="NE",A117&lt;&gt;"",COUNTIF('Podpůrný list'!A2:A18,A19)=0)),"Nerelevantní zkušenost",IF(A118="","",IF(E118="ANO","Je nezbytné doložit ještě min. jednu náhradní zkušenost",""))))</f>
        <v/>
      </c>
      <c r="B119" s="16"/>
      <c r="C119" s="16"/>
      <c r="D119" s="16"/>
      <c r="E119" s="16"/>
      <c r="F119" s="16"/>
      <c r="G119" s="16"/>
      <c r="H119" s="16"/>
    </row>
    <row r="120" spans="1:8" ht="30" customHeight="1" x14ac:dyDescent="0.2">
      <c r="A120" s="23" t="str">
        <f>IF(A75="",""," Zkušenost 5")</f>
        <v/>
      </c>
      <c r="B120" s="25"/>
      <c r="C120" s="25"/>
      <c r="D120" s="25"/>
      <c r="E120" s="25"/>
      <c r="F120" s="25"/>
      <c r="G120" s="25"/>
      <c r="H120" s="25"/>
    </row>
    <row r="121" spans="1:8" ht="60" customHeight="1" x14ac:dyDescent="0.2">
      <c r="A121" s="18" t="str">
        <f>IF(A75="","","Název zakázky - stavby:")</f>
        <v/>
      </c>
      <c r="B121" s="18"/>
      <c r="C121" s="18"/>
      <c r="D121" s="18"/>
      <c r="E121" s="24"/>
      <c r="F121" s="24"/>
      <c r="G121" s="24"/>
      <c r="H121" s="24"/>
    </row>
    <row r="122" spans="1:8" ht="60" customHeight="1" x14ac:dyDescent="0.2">
      <c r="A122" s="21" t="str">
        <f>IF(A75="","","Objednatel zakázky (obchodní firma/název a sídlo) a kontaktní osoba objednatele (jméno, tel., e-mail):")</f>
        <v/>
      </c>
      <c r="B122" s="21"/>
      <c r="C122" s="21"/>
      <c r="D122" s="21"/>
      <c r="E122" s="24"/>
      <c r="F122" s="24"/>
      <c r="G122" s="24"/>
      <c r="H122" s="24"/>
    </row>
    <row r="123" spans="1:8" ht="30" customHeight="1" x14ac:dyDescent="0.2">
      <c r="A123" s="51" t="str">
        <f>IF(A75="","","Hodnota NRSP bez DPH:")</f>
        <v/>
      </c>
      <c r="B123" s="51"/>
      <c r="C123" s="51"/>
      <c r="D123" s="51"/>
      <c r="E123" s="52"/>
      <c r="F123" s="52"/>
      <c r="G123" s="52"/>
      <c r="H123" s="52"/>
    </row>
    <row r="124" spans="1:8" ht="30" customHeight="1" x14ac:dyDescent="0.2">
      <c r="A124" s="18" t="str">
        <f>IF(A75="","","Termín dokončení stavby:")</f>
        <v/>
      </c>
      <c r="B124" s="18"/>
      <c r="C124" s="18"/>
      <c r="D124" s="18"/>
      <c r="E124" s="20"/>
      <c r="F124" s="20"/>
      <c r="G124" s="20"/>
      <c r="H124" s="20"/>
    </row>
    <row r="125" spans="1:8" ht="30" customHeight="1" x14ac:dyDescent="0.2">
      <c r="A125" s="21" t="str">
        <f>IF(A75="","","Doba trvání zkušenosti od (měsíc/rok):")</f>
        <v/>
      </c>
      <c r="B125" s="21"/>
      <c r="C125" s="22"/>
      <c r="D125" s="22"/>
      <c r="E125" s="21" t="str">
        <f>IF(A75="","","Doba trvání zkušenosti do (měsíc/rok):")</f>
        <v/>
      </c>
      <c r="F125" s="21"/>
      <c r="G125" s="22"/>
      <c r="H125" s="22"/>
    </row>
    <row r="126" spans="1:8" ht="30" customHeight="1" x14ac:dyDescent="0.2">
      <c r="A126" s="21" t="str">
        <f>IF(A75="","","Délka zkušenosti v měsících:")</f>
        <v/>
      </c>
      <c r="B126" s="21"/>
      <c r="C126" s="21"/>
      <c r="D126" s="21"/>
      <c r="E126" s="25" t="str">
        <f>IF(A19="","",IF(COUNTIF('Podpůrný list'!A2:A18,$A$19)=0,IF(OR(C125="",G125="",E128="",E128="NE"),"",IF(AND(E124&lt;&gt;"",G125&gt;E124),"Pozor, doba trvání zkušenosti nemůže přesahovat termín pro dokončení stavby",IF(E124="","",DATEDIF(C125,G125,"M")))),IF(OR(C125="",G125="",E128="",AND(E128="NE",OR(E129="",E129="NE"))),"",IF(AND(E124&lt;&gt;"",G125&gt;E124),"Pozor, doba trvání zkušenosti nemůže přesahovat termín pro dokončení stavby",IF(E124="","",IF(OR(E128="ANO",AND(E128="NE",E129="ANO")),DATEDIF(C125,G125,"M")))))))</f>
        <v/>
      </c>
      <c r="F126" s="25"/>
      <c r="G126" s="25"/>
      <c r="H126" s="25"/>
    </row>
    <row r="127" spans="1:8" ht="120" customHeight="1" x14ac:dyDescent="0.2">
      <c r="A127" s="21" t="str">
        <f>IF(A75="","","Popis předmětu plnění zakázky - v detailu potřebném pro ověření skutečnosti")</f>
        <v/>
      </c>
      <c r="B127" s="21"/>
      <c r="C127" s="21"/>
      <c r="D127" s="21"/>
      <c r="E127" s="24"/>
      <c r="F127" s="24"/>
      <c r="G127" s="24"/>
      <c r="H127" s="24"/>
    </row>
    <row r="128" spans="1:8" ht="114.9" customHeight="1" x14ac:dyDescent="0.2">
      <c r="A128" s="21" t="str">
        <f>IF(A19="","",IF((OR(VLOOKUP($A$19,'Podpůrný list'!A2:G38,6,FALSE)="x",A75="")),"",VLOOKUP($A$19,'Podpůrný list'!A2:G38,6,FALSE)))</f>
        <v/>
      </c>
      <c r="B128" s="21"/>
      <c r="C128" s="21"/>
      <c r="D128" s="21"/>
      <c r="E128" s="46"/>
      <c r="F128" s="46"/>
      <c r="G128" s="46"/>
      <c r="H128" s="46"/>
    </row>
    <row r="129" spans="1:8" ht="114.9" customHeight="1" x14ac:dyDescent="0.2">
      <c r="A129" s="21" t="str">
        <f>IF(OR(A128="",E128="Ano",E128=""),"",IF(COUNTIF('Podpůrný list'!A2:A18,$A$19)&gt;0,VLOOKUP($A$19,'Podpůrný list'!A2:G38,7,FALSE),""))</f>
        <v/>
      </c>
      <c r="B129" s="21"/>
      <c r="C129" s="21"/>
      <c r="D129" s="21"/>
      <c r="E129" s="46"/>
      <c r="F129" s="46"/>
      <c r="G129" s="46"/>
      <c r="H129" s="46"/>
    </row>
    <row r="130" spans="1:8" s="10" customFormat="1" ht="30" customHeight="1" x14ac:dyDescent="0.2">
      <c r="A130" s="16" t="str">
        <f>IF(AND(ISNUMBER(FIND("rámcová",A19)),(COUNTIF('Podpůrný list'!A2:A18,A19)&gt;0),A129&lt;&gt;"",E129="ANO"),"",IF(OR(AND(COUNTIF('Podpůrný list'!A2:A18,A19)&gt;0,A129&lt;&gt;"",E129="NE"),AND(E128="NE",A128&lt;&gt;"",COUNTIF('Podpůrný list'!A2:A18,A19)=0)),"Nerelevantní zkušenost",IF(A129="","",IF(E129="ANO","Je nezbytné doložit ještě min. jednu náhradní zkušenost",""))))</f>
        <v/>
      </c>
      <c r="B130" s="16"/>
      <c r="C130" s="16"/>
      <c r="D130" s="16"/>
      <c r="E130" s="16"/>
      <c r="F130" s="16"/>
      <c r="G130" s="16"/>
      <c r="H130" s="16"/>
    </row>
    <row r="131" spans="1:8" ht="30" customHeight="1" x14ac:dyDescent="0.2">
      <c r="A131" s="23" t="str">
        <f>IF(A75="",""," Zkušenost 6")</f>
        <v/>
      </c>
      <c r="B131" s="25"/>
      <c r="C131" s="25"/>
      <c r="D131" s="25"/>
      <c r="E131" s="25"/>
      <c r="F131" s="25"/>
      <c r="G131" s="25"/>
      <c r="H131" s="25"/>
    </row>
    <row r="132" spans="1:8" ht="60" customHeight="1" x14ac:dyDescent="0.2">
      <c r="A132" s="18" t="str">
        <f>IF(A75="","","Název zakázky - stavby:")</f>
        <v/>
      </c>
      <c r="B132" s="18"/>
      <c r="C132" s="18"/>
      <c r="D132" s="18"/>
      <c r="E132" s="24"/>
      <c r="F132" s="24"/>
      <c r="G132" s="24"/>
      <c r="H132" s="24"/>
    </row>
    <row r="133" spans="1:8" ht="60" customHeight="1" x14ac:dyDescent="0.2">
      <c r="A133" s="21" t="str">
        <f>IF(A75="","","Objednatel zakázky (obchodní firma/název a sídlo) a kontaktní osoba objednatele (jméno, tel., e-mail):")</f>
        <v/>
      </c>
      <c r="B133" s="21"/>
      <c r="C133" s="21"/>
      <c r="D133" s="21"/>
      <c r="E133" s="24"/>
      <c r="F133" s="24"/>
      <c r="G133" s="24"/>
      <c r="H133" s="24"/>
    </row>
    <row r="134" spans="1:8" ht="30" customHeight="1" x14ac:dyDescent="0.2">
      <c r="A134" s="18" t="str">
        <f>IF(A75="","","Hodnota NRSP bez DPH:")</f>
        <v/>
      </c>
      <c r="B134" s="18"/>
      <c r="C134" s="18"/>
      <c r="D134" s="18"/>
      <c r="E134" s="19"/>
      <c r="F134" s="19"/>
      <c r="G134" s="19"/>
      <c r="H134" s="19"/>
    </row>
    <row r="135" spans="1:8" ht="30" customHeight="1" x14ac:dyDescent="0.2">
      <c r="A135" s="18" t="str">
        <f>IF(A75="","","Termín dokončení stavby:")</f>
        <v/>
      </c>
      <c r="B135" s="18"/>
      <c r="C135" s="18"/>
      <c r="D135" s="18"/>
      <c r="E135" s="20"/>
      <c r="F135" s="20"/>
      <c r="G135" s="20"/>
      <c r="H135" s="20"/>
    </row>
    <row r="136" spans="1:8" ht="30" customHeight="1" x14ac:dyDescent="0.2">
      <c r="A136" s="21" t="str">
        <f>IF(A75="","","Doba trvání zkušenosti od (měsíc/rok):")</f>
        <v/>
      </c>
      <c r="B136" s="21"/>
      <c r="C136" s="22"/>
      <c r="D136" s="22"/>
      <c r="E136" s="21" t="str">
        <f>IF(A75="","","Doba trvání zkušenosti do (měsíc/rok):")</f>
        <v/>
      </c>
      <c r="F136" s="21"/>
      <c r="G136" s="22"/>
      <c r="H136" s="22"/>
    </row>
    <row r="137" spans="1:8" ht="30" customHeight="1" x14ac:dyDescent="0.2">
      <c r="A137" s="21" t="str">
        <f>IF(A75="","","Délka zkušenosti v měsících:")</f>
        <v/>
      </c>
      <c r="B137" s="21"/>
      <c r="C137" s="21"/>
      <c r="D137" s="21"/>
      <c r="E137" s="25" t="str">
        <f>IF(A19="","",IF(COUNTIF('Podpůrný list'!A2:A18,$A$19)=0,IF(OR(C136="",G136="",E139="",E139="NE"),"",IF(AND(E135&lt;&gt;"",G136&gt;E135),"Pozor, doba trvání zkušenosti nemůže přesahovat termín pro dokončení stavby",IF(E135="","",DATEDIF(C136,G136,"M")))),IF(OR(C136="",G136="",E139="",AND(E139="NE",OR(E140="",E140="NE"))),"",IF(AND(E135&lt;&gt;"",G136&gt;E135),"Pozor, doba trvání zkušenosti nemůže přesahovat termín pro dokončení stavby",IF(E135="","",IF(OR(E139="ANO",AND(E139="NE",E140="ANO")),DATEDIF(C136,G136,"M")))))))</f>
        <v/>
      </c>
      <c r="F137" s="25"/>
      <c r="G137" s="25"/>
      <c r="H137" s="25"/>
    </row>
    <row r="138" spans="1:8" ht="120" customHeight="1" x14ac:dyDescent="0.2">
      <c r="A138" s="21" t="str">
        <f>IF(A75="","","Popis předmětu plnění zakázky - v detailu potřebném pro ověření skutečnosti")</f>
        <v/>
      </c>
      <c r="B138" s="21"/>
      <c r="C138" s="21"/>
      <c r="D138" s="21"/>
      <c r="E138" s="24"/>
      <c r="F138" s="24"/>
      <c r="G138" s="24"/>
      <c r="H138" s="24"/>
    </row>
    <row r="139" spans="1:8" ht="114.9" customHeight="1" x14ac:dyDescent="0.2">
      <c r="A139" s="21" t="str">
        <f>IF(A19="","",IF((OR(VLOOKUP($A$19,'Podpůrný list'!A2:G38,6,FALSE)="x",A75="")),"",VLOOKUP($A$19,'Podpůrný list'!A2:G38,6,FALSE)))</f>
        <v/>
      </c>
      <c r="B139" s="21"/>
      <c r="C139" s="21"/>
      <c r="D139" s="21"/>
      <c r="E139" s="46"/>
      <c r="F139" s="46"/>
      <c r="G139" s="46"/>
      <c r="H139" s="46"/>
    </row>
    <row r="140" spans="1:8" ht="114.9" customHeight="1" x14ac:dyDescent="0.2">
      <c r="A140" s="21" t="str">
        <f>IF(OR(A139="",E139="Ano",E139=""),"",IF(COUNTIF('Podpůrný list'!A2:A18,$A$19)&gt;0,VLOOKUP($A$19,'Podpůrný list'!A2:G38,7,FALSE),""))</f>
        <v/>
      </c>
      <c r="B140" s="21"/>
      <c r="C140" s="21"/>
      <c r="D140" s="21"/>
      <c r="E140" s="46"/>
      <c r="F140" s="46"/>
      <c r="G140" s="46"/>
      <c r="H140" s="46"/>
    </row>
    <row r="141" spans="1:8" s="10" customFormat="1" ht="30" customHeight="1" x14ac:dyDescent="0.2">
      <c r="A141" s="16" t="str">
        <f>IF(AND(ISNUMBER(FIND("rámcová",A19)),(COUNTIF('Podpůrný list'!A2:A18,A19)&gt;0),A140&lt;&gt;"",E140="ANO"),"",IF(OR(AND(COUNTIF('Podpůrný list'!A2:A18,A19)&gt;0,A140&lt;&gt;"",E140="NE"),AND(E139="NE",A139&lt;&gt;"",COUNTIF('Podpůrný list'!A2:A18,A19)=0)),"Nerelevantní zkušenost",IF(A140="","",IF(E140="ANO","Je nezbytné doložit ještě min. jednu náhradní zkušenost",""))))</f>
        <v/>
      </c>
      <c r="B141" s="16"/>
      <c r="C141" s="16"/>
      <c r="D141" s="16"/>
      <c r="E141" s="16"/>
      <c r="F141" s="16"/>
      <c r="G141" s="16"/>
      <c r="H141" s="16"/>
    </row>
    <row r="142" spans="1:8" ht="30" customHeight="1" x14ac:dyDescent="0.2">
      <c r="A142" s="23" t="str">
        <f>IF(A75="",""," Zkušenost 7")</f>
        <v/>
      </c>
      <c r="B142" s="25"/>
      <c r="C142" s="25"/>
      <c r="D142" s="25"/>
      <c r="E142" s="25"/>
      <c r="F142" s="25"/>
      <c r="G142" s="25"/>
      <c r="H142" s="25"/>
    </row>
    <row r="143" spans="1:8" ht="60" customHeight="1" x14ac:dyDescent="0.2">
      <c r="A143" s="18" t="str">
        <f>IF(A75="","","Název zakázky - stavby:")</f>
        <v/>
      </c>
      <c r="B143" s="18"/>
      <c r="C143" s="18"/>
      <c r="D143" s="18"/>
      <c r="E143" s="24"/>
      <c r="F143" s="24"/>
      <c r="G143" s="24"/>
      <c r="H143" s="24"/>
    </row>
    <row r="144" spans="1:8" ht="60" customHeight="1" x14ac:dyDescent="0.2">
      <c r="A144" s="21" t="str">
        <f>IF(A75="","","Objednatel zakázky (obchodní firma/název a sídlo) a kontaktní osoba objednatele (jméno, tel., e-mail):")</f>
        <v/>
      </c>
      <c r="B144" s="21"/>
      <c r="C144" s="21"/>
      <c r="D144" s="21"/>
      <c r="E144" s="24"/>
      <c r="F144" s="24"/>
      <c r="G144" s="24"/>
      <c r="H144" s="24"/>
    </row>
    <row r="145" spans="1:8" ht="30" customHeight="1" x14ac:dyDescent="0.2">
      <c r="A145" s="18" t="str">
        <f>IF(A75="","","Hodnota NRSP bez DPH:")</f>
        <v/>
      </c>
      <c r="B145" s="18"/>
      <c r="C145" s="18"/>
      <c r="D145" s="18"/>
      <c r="E145" s="19"/>
      <c r="F145" s="19"/>
      <c r="G145" s="19"/>
      <c r="H145" s="19"/>
    </row>
    <row r="146" spans="1:8" ht="30" customHeight="1" x14ac:dyDescent="0.2">
      <c r="A146" s="18" t="str">
        <f>IF(A75="","","Termín dokončení stavby:")</f>
        <v/>
      </c>
      <c r="B146" s="18"/>
      <c r="C146" s="18"/>
      <c r="D146" s="18"/>
      <c r="E146" s="20"/>
      <c r="F146" s="20"/>
      <c r="G146" s="20"/>
      <c r="H146" s="20"/>
    </row>
    <row r="147" spans="1:8" ht="30" customHeight="1" x14ac:dyDescent="0.2">
      <c r="A147" s="21" t="str">
        <f>IF(A75="","","Doba trvání zkušenosti od (měsíc/rok):")</f>
        <v/>
      </c>
      <c r="B147" s="21"/>
      <c r="C147" s="22"/>
      <c r="D147" s="22"/>
      <c r="E147" s="21" t="str">
        <f>IF(A75="","","Doba trvání zkušenosti do (měsíc/rok):")</f>
        <v/>
      </c>
      <c r="F147" s="21"/>
      <c r="G147" s="22"/>
      <c r="H147" s="22"/>
    </row>
    <row r="148" spans="1:8" ht="30" customHeight="1" x14ac:dyDescent="0.2">
      <c r="A148" s="21" t="str">
        <f>IF(A75="","","Délka zkušenosti v měsících:")</f>
        <v/>
      </c>
      <c r="B148" s="21"/>
      <c r="C148" s="21"/>
      <c r="D148" s="21"/>
      <c r="E148" s="25" t="str">
        <f>IF(A19="","",IF(COUNTIF('Podpůrný list'!A2:A18,$A$19)=0,IF(OR(C147="",G147="",E150="",E150="NE"),"",IF(AND(E146&lt;&gt;"",G147&gt;E146),"Pozor, doba trvání zkušenosti nemůže přesahovat termín pro dokončení stavby",IF(E146="","",DATEDIF(C147,G147,"M")))),IF(OR(C147="",G147="",E150="",AND(E150="NE",OR(E151="",E151="NE"))),"",IF(AND(E146&lt;&gt;"",G147&gt;E146),"Pozor, doba trvání zkušenosti nemůže přesahovat termín pro dokončení stavby",IF(E146="","",IF(OR(E150="ANO",AND(E150="NE",E151="ANO")),DATEDIF(C147,G147,"M")))))))</f>
        <v/>
      </c>
      <c r="F148" s="25"/>
      <c r="G148" s="25"/>
      <c r="H148" s="25"/>
    </row>
    <row r="149" spans="1:8" ht="120" customHeight="1" x14ac:dyDescent="0.2">
      <c r="A149" s="21" t="str">
        <f>IF(A75="","","Popis předmětu plnění zakázky - v detailu potřebném pro ověření skutečnosti")</f>
        <v/>
      </c>
      <c r="B149" s="21"/>
      <c r="C149" s="21"/>
      <c r="D149" s="21"/>
      <c r="E149" s="24"/>
      <c r="F149" s="24"/>
      <c r="G149" s="24"/>
      <c r="H149" s="24"/>
    </row>
    <row r="150" spans="1:8" ht="114.9" customHeight="1" x14ac:dyDescent="0.2">
      <c r="A150" s="21" t="str">
        <f>IF(A19="","",IF((OR(VLOOKUP($A$19,'Podpůrný list'!A2:G38,6,FALSE)="x",A75="")),"",VLOOKUP($A$19,'Podpůrný list'!A2:G38,6,FALSE)))</f>
        <v/>
      </c>
      <c r="B150" s="21"/>
      <c r="C150" s="21"/>
      <c r="D150" s="21"/>
      <c r="E150" s="46"/>
      <c r="F150" s="46"/>
      <c r="G150" s="46"/>
      <c r="H150" s="46"/>
    </row>
    <row r="151" spans="1:8" ht="114.9" customHeight="1" x14ac:dyDescent="0.2">
      <c r="A151" s="21" t="str">
        <f>IF(OR(A150="",E150="Ano",E150=""),"",IF(COUNTIF('Podpůrný list'!A2:A18,$A$19)&gt;0,VLOOKUP($A$19,'Podpůrný list'!A2:G38,7,FALSE),""))</f>
        <v/>
      </c>
      <c r="B151" s="21"/>
      <c r="C151" s="21"/>
      <c r="D151" s="21"/>
      <c r="E151" s="46"/>
      <c r="F151" s="46"/>
      <c r="G151" s="46"/>
      <c r="H151" s="46"/>
    </row>
    <row r="152" spans="1:8" s="10" customFormat="1" ht="30" customHeight="1" x14ac:dyDescent="0.2">
      <c r="A152" s="16" t="str">
        <f>IF(AND(ISNUMBER(FIND("rámcová",A19)),(COUNTIF('Podpůrný list'!A2:A18,A19)&gt;0),A151&lt;&gt;"",E151="ANO"),"",IF(OR(AND(COUNTIF('Podpůrný list'!A2:A18,A19)&gt;0,A151&lt;&gt;"",E151="NE"),AND(E150="NE",A150&lt;&gt;"",COUNTIF('Podpůrný list'!A2:A18,A19)=0)),"Nerelevantní zkušenost",IF(A151="","",IF(E151="ANO","Je nezbytné doložit ještě min. jednu náhradní zkušenost",""))))</f>
        <v/>
      </c>
      <c r="B152" s="16"/>
      <c r="C152" s="16"/>
      <c r="D152" s="16"/>
      <c r="E152" s="16"/>
      <c r="F152" s="16"/>
      <c r="G152" s="16"/>
      <c r="H152" s="16"/>
    </row>
    <row r="153" spans="1:8" ht="30" customHeight="1" x14ac:dyDescent="0.2">
      <c r="A153" s="23" t="str">
        <f>IF(A75="",""," Zkušenost 8")</f>
        <v/>
      </c>
      <c r="B153" s="23"/>
      <c r="C153" s="23"/>
      <c r="D153" s="23"/>
      <c r="E153" s="23"/>
      <c r="F153" s="23"/>
      <c r="G153" s="23"/>
      <c r="H153" s="23"/>
    </row>
    <row r="154" spans="1:8" ht="60" customHeight="1" x14ac:dyDescent="0.2">
      <c r="A154" s="18" t="str">
        <f>IF(A75="","","Název zakázky - stavby:")</f>
        <v/>
      </c>
      <c r="B154" s="18"/>
      <c r="C154" s="18"/>
      <c r="D154" s="18"/>
      <c r="E154" s="24"/>
      <c r="F154" s="24"/>
      <c r="G154" s="24"/>
      <c r="H154" s="24"/>
    </row>
    <row r="155" spans="1:8" ht="60" customHeight="1" x14ac:dyDescent="0.2">
      <c r="A155" s="21" t="str">
        <f>IF(A75="","","Objednatel zakázky (obchodní firma/název a sídlo) a kontaktní osoba objednatele (jméno, tel., e-mail):")</f>
        <v/>
      </c>
      <c r="B155" s="21"/>
      <c r="C155" s="21"/>
      <c r="D155" s="21"/>
      <c r="E155" s="24"/>
      <c r="F155" s="24"/>
      <c r="G155" s="24"/>
      <c r="H155" s="24"/>
    </row>
    <row r="156" spans="1:8" ht="30" customHeight="1" x14ac:dyDescent="0.2">
      <c r="A156" s="18" t="str">
        <f>IF(A75="","","Hodnota NRSP bez DPH:")</f>
        <v/>
      </c>
      <c r="B156" s="18"/>
      <c r="C156" s="18"/>
      <c r="D156" s="18"/>
      <c r="E156" s="19"/>
      <c r="F156" s="19"/>
      <c r="G156" s="19"/>
      <c r="H156" s="19"/>
    </row>
    <row r="157" spans="1:8" ht="30" customHeight="1" x14ac:dyDescent="0.2">
      <c r="A157" s="18" t="str">
        <f>IF(A75="","","Termín dokončení stavby:")</f>
        <v/>
      </c>
      <c r="B157" s="18"/>
      <c r="C157" s="18"/>
      <c r="D157" s="18"/>
      <c r="E157" s="20"/>
      <c r="F157" s="20"/>
      <c r="G157" s="20"/>
      <c r="H157" s="20"/>
    </row>
    <row r="158" spans="1:8" ht="30" customHeight="1" x14ac:dyDescent="0.2">
      <c r="A158" s="21" t="str">
        <f>IF(A75="","","Doba trvání zkušenosti od (měsíc/rok):")</f>
        <v/>
      </c>
      <c r="B158" s="21"/>
      <c r="C158" s="22"/>
      <c r="D158" s="22"/>
      <c r="E158" s="21" t="str">
        <f>IF(A75="","","Doba trvání zkušenosti do (měsíc/rok):")</f>
        <v/>
      </c>
      <c r="F158" s="21"/>
      <c r="G158" s="22"/>
      <c r="H158" s="22"/>
    </row>
    <row r="159" spans="1:8" ht="30" customHeight="1" x14ac:dyDescent="0.2">
      <c r="A159" s="21" t="str">
        <f>IF(A75="","","Délka zkušenosti v měsících:")</f>
        <v/>
      </c>
      <c r="B159" s="21"/>
      <c r="C159" s="21"/>
      <c r="D159" s="21"/>
      <c r="E159" s="25" t="str">
        <f>IF(A19="","",IF(COUNTIF('Podpůrný list'!A2:A18,$A$19)=0,IF(OR(C158="",G158="",E161="",E161="NE"),"",IF(AND(E157&lt;&gt;"",G158&gt;E157),"Pozor, doba trvání zkušenosti nemůže přesahovat termín pro dokončení stavby",IF(E157="","",DATEDIF(C158,G158,"M")))),IF(OR(C158="",G158="",E161="",AND(E161="NE",OR(E162="",E162="NE"))),"",IF(AND(E157&lt;&gt;"",G158&gt;E157),"Pozor, doba trvání zkušenosti nemůže přesahovat termín pro dokončení stavby",IF(E157="","",IF(OR(E161="ANO",AND(E161="NE",E162="ANO")),DATEDIF(C158,G158,"M")))))))</f>
        <v/>
      </c>
      <c r="F159" s="25"/>
      <c r="G159" s="25"/>
      <c r="H159" s="25"/>
    </row>
    <row r="160" spans="1:8" ht="120" customHeight="1" x14ac:dyDescent="0.2">
      <c r="A160" s="21" t="str">
        <f>IF(A75="","","Popis předmětu plnění zakázky - v detailu potřebném pro ověření skutečnosti")</f>
        <v/>
      </c>
      <c r="B160" s="21"/>
      <c r="C160" s="21"/>
      <c r="D160" s="21"/>
      <c r="E160" s="24"/>
      <c r="F160" s="24"/>
      <c r="G160" s="24"/>
      <c r="H160" s="24"/>
    </row>
    <row r="161" spans="1:8" ht="114.9" customHeight="1" x14ac:dyDescent="0.2">
      <c r="A161" s="21" t="str">
        <f>IF(A19="","",IF((OR(VLOOKUP($A$19,'Podpůrný list'!A2:G38,6,FALSE)="x",A75="")),"",VLOOKUP($A$19,'Podpůrný list'!A2:G38,6,FALSE)))</f>
        <v/>
      </c>
      <c r="B161" s="21"/>
      <c r="C161" s="21"/>
      <c r="D161" s="21"/>
      <c r="E161" s="46"/>
      <c r="F161" s="46"/>
      <c r="G161" s="46"/>
      <c r="H161" s="46"/>
    </row>
    <row r="162" spans="1:8" ht="114.9" customHeight="1" x14ac:dyDescent="0.2">
      <c r="A162" s="21" t="str">
        <f>IF(OR(A161="",E161="Ano",E161=""),"",IF(COUNTIF('Podpůrný list'!A2:A18,$A$19)&gt;0,VLOOKUP($A$19,'Podpůrný list'!A2:G38,7,FALSE),""))</f>
        <v/>
      </c>
      <c r="B162" s="21"/>
      <c r="C162" s="21"/>
      <c r="D162" s="21"/>
      <c r="E162" s="46"/>
      <c r="F162" s="46"/>
      <c r="G162" s="46"/>
      <c r="H162" s="46"/>
    </row>
    <row r="163" spans="1:8" s="10" customFormat="1" ht="30" customHeight="1" x14ac:dyDescent="0.2">
      <c r="A163" s="16" t="str">
        <f>IF(AND(ISNUMBER(FIND("rámcová",A19)),(COUNTIF('Podpůrný list'!A2:A18,A19)&gt;0),A162&lt;&gt;"",E162="ANO"),"",IF(OR(AND(COUNTIF('Podpůrný list'!A2:A18,A19)&gt;0,A162&lt;&gt;"",E162="NE"),AND(E161="NE",A161&lt;&gt;"",COUNTIF('Podpůrný list'!A2:A18,A19)=0)),"Nerelevantní zkušenost",IF(A162="","",IF(E162="ANO","Je nezbytné doložit ještě min. jednu náhradní zkušenost",""))))</f>
        <v/>
      </c>
      <c r="B163" s="16"/>
      <c r="C163" s="16"/>
      <c r="D163" s="16"/>
      <c r="E163" s="16"/>
      <c r="F163" s="16"/>
      <c r="G163" s="16"/>
      <c r="H163" s="16"/>
    </row>
    <row r="164" spans="1:8" ht="30" customHeight="1" x14ac:dyDescent="0.2">
      <c r="A164" s="23" t="str">
        <f>IF(A75="",""," Zkušenost 9")</f>
        <v/>
      </c>
      <c r="B164" s="23"/>
      <c r="C164" s="23"/>
      <c r="D164" s="23"/>
      <c r="E164" s="23"/>
      <c r="F164" s="23"/>
      <c r="G164" s="23"/>
      <c r="H164" s="23"/>
    </row>
    <row r="165" spans="1:8" ht="60" customHeight="1" x14ac:dyDescent="0.2">
      <c r="A165" s="18" t="str">
        <f>IF(A75="","","Název zakázky - stavby:")</f>
        <v/>
      </c>
      <c r="B165" s="18"/>
      <c r="C165" s="18"/>
      <c r="D165" s="18"/>
      <c r="E165" s="24"/>
      <c r="F165" s="24"/>
      <c r="G165" s="24"/>
      <c r="H165" s="24"/>
    </row>
    <row r="166" spans="1:8" ht="60" customHeight="1" x14ac:dyDescent="0.2">
      <c r="A166" s="21" t="str">
        <f>IF(A75="","","Objednatel zakázky (obchodní firma/název a sídlo) a kontaktní osoba objednatele (jméno, tel., e-mail):")</f>
        <v/>
      </c>
      <c r="B166" s="21"/>
      <c r="C166" s="21"/>
      <c r="D166" s="21"/>
      <c r="E166" s="24"/>
      <c r="F166" s="24"/>
      <c r="G166" s="24"/>
      <c r="H166" s="24"/>
    </row>
    <row r="167" spans="1:8" ht="30" customHeight="1" x14ac:dyDescent="0.2">
      <c r="A167" s="18" t="str">
        <f>IF(A75="","","Hodnota NRSP bez DPH:")</f>
        <v/>
      </c>
      <c r="B167" s="18"/>
      <c r="C167" s="18"/>
      <c r="D167" s="18"/>
      <c r="E167" s="52"/>
      <c r="F167" s="52"/>
      <c r="G167" s="52"/>
      <c r="H167" s="52"/>
    </row>
    <row r="168" spans="1:8" ht="30" customHeight="1" x14ac:dyDescent="0.2">
      <c r="A168" s="18" t="str">
        <f>IF(A75="","","Termín dokončení stavby:")</f>
        <v/>
      </c>
      <c r="B168" s="18"/>
      <c r="C168" s="18"/>
      <c r="D168" s="18"/>
      <c r="E168" s="20"/>
      <c r="F168" s="20"/>
      <c r="G168" s="20"/>
      <c r="H168" s="20"/>
    </row>
    <row r="169" spans="1:8" ht="30" customHeight="1" x14ac:dyDescent="0.2">
      <c r="A169" s="21" t="str">
        <f>IF(A75="","","Doba trvání zkušenosti od (měsíc/rok):")</f>
        <v/>
      </c>
      <c r="B169" s="21"/>
      <c r="C169" s="22"/>
      <c r="D169" s="22"/>
      <c r="E169" s="21" t="str">
        <f>IF(A75="","","Doba trvání zkušenosti do (měsíc/rok):")</f>
        <v/>
      </c>
      <c r="F169" s="21"/>
      <c r="G169" s="22"/>
      <c r="H169" s="22"/>
    </row>
    <row r="170" spans="1:8" ht="30" customHeight="1" x14ac:dyDescent="0.2">
      <c r="A170" s="21" t="str">
        <f>IF(A75="","","Délka zkušenosti v měsících:")</f>
        <v/>
      </c>
      <c r="B170" s="21"/>
      <c r="C170" s="21"/>
      <c r="D170" s="21"/>
      <c r="E170" s="51" t="str">
        <f>IF(A19="","",IF(COUNTIF('Podpůrný list'!A2:A18,$A$19)=0,IF(OR(C169="",G169="",E172="",E172="NE"),"",IF(AND(E168&lt;&gt;"",G169&gt;E168),"Pozor, doba trvání zkušenosti nemůže přesahovat termín pro dokončení stavby",IF(E168="","",DATEDIF(C169,G169,"M")))),IF(OR(C169="",G169="",E172="",AND(E172="NE",OR(E173="",E173="NE"))),"",IF(AND(E168&lt;&gt;"",G169&gt;E168),"Pozor, doba trvání zkušenosti nemůže přesahovat termín pro dokončení stavby",IF(E168="","",IF(OR(E172="ANO",AND(E172="NE",E173="ANO")),DATEDIF(C169,G169,"M")))))))</f>
        <v/>
      </c>
      <c r="F170" s="51"/>
      <c r="G170" s="51"/>
      <c r="H170" s="51"/>
    </row>
    <row r="171" spans="1:8" ht="120" customHeight="1" x14ac:dyDescent="0.2">
      <c r="A171" s="21" t="str">
        <f>IF(A75="","","Popis předmětu plnění zakázky - v detailu potřebném pro ověření skutečnosti")</f>
        <v/>
      </c>
      <c r="B171" s="21"/>
      <c r="C171" s="21"/>
      <c r="D171" s="21"/>
      <c r="E171" s="24"/>
      <c r="F171" s="24"/>
      <c r="G171" s="24"/>
      <c r="H171" s="24"/>
    </row>
    <row r="172" spans="1:8" ht="114.9" customHeight="1" x14ac:dyDescent="0.2">
      <c r="A172" s="21" t="str">
        <f>IF(A19="","",IF((OR(VLOOKUP($A$19,'Podpůrný list'!A2:G38,6,FALSE)="x",A75="")),"",VLOOKUP($A$19,'Podpůrný list'!A2:G38,6,FALSE)))</f>
        <v/>
      </c>
      <c r="B172" s="21"/>
      <c r="C172" s="21"/>
      <c r="D172" s="21"/>
      <c r="E172" s="46"/>
      <c r="F172" s="46"/>
      <c r="G172" s="46"/>
      <c r="H172" s="46"/>
    </row>
    <row r="173" spans="1:8" ht="114.9" customHeight="1" x14ac:dyDescent="0.2">
      <c r="A173" s="21" t="str">
        <f>IF(OR(A172="",E172="Ano",E172=""),"",IF(COUNTIF('Podpůrný list'!A2:A18,$A$19)&gt;0,VLOOKUP($A$19,'Podpůrný list'!A2:G38,7,FALSE),""))</f>
        <v/>
      </c>
      <c r="B173" s="21"/>
      <c r="C173" s="21"/>
      <c r="D173" s="21"/>
      <c r="E173" s="46"/>
      <c r="F173" s="46"/>
      <c r="G173" s="46"/>
      <c r="H173" s="46"/>
    </row>
    <row r="174" spans="1:8" s="10" customFormat="1" ht="30" customHeight="1" x14ac:dyDescent="0.2">
      <c r="A174" s="16" t="str">
        <f>IF(AND(ISNUMBER(FIND("rámcová",A19)),(COUNTIF('Podpůrný list'!A2:A18,A19)&gt;0),A173&lt;&gt;"",E173="ANO"),"",IF(OR(AND(COUNTIF('Podpůrný list'!A2:A18,A19)&gt;0,A173&lt;&gt;"",E173="NE"),AND(E172="NE",A172&lt;&gt;"",COUNTIF('Podpůrný list'!A2:A18,A19)=0)),"Nerelevantní zkušenost",IF(A173="","",IF(E173="ANO","Je nezbytné doložit ještě min. jednu náhradní zkušenost",""))))</f>
        <v/>
      </c>
      <c r="B174" s="16"/>
      <c r="C174" s="16"/>
      <c r="D174" s="16"/>
      <c r="E174" s="16"/>
      <c r="F174" s="16"/>
      <c r="G174" s="16"/>
      <c r="H174" s="16"/>
    </row>
    <row r="175" spans="1:8" ht="30" customHeight="1" x14ac:dyDescent="0.2">
      <c r="A175" s="23" t="str">
        <f>IF(A75="",""," Zkušenost 10")</f>
        <v/>
      </c>
      <c r="B175" s="25"/>
      <c r="C175" s="25"/>
      <c r="D175" s="25"/>
      <c r="E175" s="25"/>
      <c r="F175" s="25"/>
      <c r="G175" s="25"/>
      <c r="H175" s="25"/>
    </row>
    <row r="176" spans="1:8" ht="60" customHeight="1" x14ac:dyDescent="0.2">
      <c r="A176" s="18" t="str">
        <f>IF(A75="","","Název zakázky - stavby:")</f>
        <v/>
      </c>
      <c r="B176" s="18"/>
      <c r="C176" s="18"/>
      <c r="D176" s="18"/>
      <c r="E176" s="24"/>
      <c r="F176" s="24"/>
      <c r="G176" s="24"/>
      <c r="H176" s="24"/>
    </row>
    <row r="177" spans="1:8" ht="60" customHeight="1" x14ac:dyDescent="0.2">
      <c r="A177" s="21" t="str">
        <f>IF(A75="","","Objednatel zakázky (obchodní firma/název a sídlo) a kontaktní osoba objednatele (jméno, tel., e-mail):")</f>
        <v/>
      </c>
      <c r="B177" s="21"/>
      <c r="C177" s="21"/>
      <c r="D177" s="21"/>
      <c r="E177" s="24"/>
      <c r="F177" s="24"/>
      <c r="G177" s="24"/>
      <c r="H177" s="24"/>
    </row>
    <row r="178" spans="1:8" ht="30" customHeight="1" x14ac:dyDescent="0.2">
      <c r="A178" s="18" t="str">
        <f>IF(A75="","","Hodnota NRSP bez DPH:")</f>
        <v/>
      </c>
      <c r="B178" s="18"/>
      <c r="C178" s="18"/>
      <c r="D178" s="18"/>
      <c r="E178" s="52"/>
      <c r="F178" s="52"/>
      <c r="G178" s="52"/>
      <c r="H178" s="52"/>
    </row>
    <row r="179" spans="1:8" ht="30" customHeight="1" x14ac:dyDescent="0.2">
      <c r="A179" s="18" t="str">
        <f>IF(A75="","","Termín dokončení stavby:")</f>
        <v/>
      </c>
      <c r="B179" s="18"/>
      <c r="C179" s="18"/>
      <c r="D179" s="18"/>
      <c r="E179" s="20"/>
      <c r="F179" s="20"/>
      <c r="G179" s="20"/>
      <c r="H179" s="20"/>
    </row>
    <row r="180" spans="1:8" ht="30" customHeight="1" x14ac:dyDescent="0.2">
      <c r="A180" s="21" t="str">
        <f>IF(A75="","","Doba trvání zkušenosti od (měsíc/rok):")</f>
        <v/>
      </c>
      <c r="B180" s="21"/>
      <c r="C180" s="22"/>
      <c r="D180" s="22"/>
      <c r="E180" s="21" t="str">
        <f>IF(A75="","","Doba trvání zkušenosti do (měsíc/rok):")</f>
        <v/>
      </c>
      <c r="F180" s="21"/>
      <c r="G180" s="22"/>
      <c r="H180" s="22"/>
    </row>
    <row r="181" spans="1:8" ht="30" customHeight="1" x14ac:dyDescent="0.2">
      <c r="A181" s="21" t="str">
        <f>IF(A75="","","Délka zkušenosti v měsících:")</f>
        <v/>
      </c>
      <c r="B181" s="21"/>
      <c r="C181" s="21"/>
      <c r="D181" s="21"/>
      <c r="E181" s="53" t="str">
        <f>IF(A19="","",IF(COUNTIF('Podpůrný list'!A2:A18,$A$19)=0,IF(OR(C180="",G180="",E183="",E183="NE"),"",IF(AND(E179&lt;&gt;"",G180&gt;E179),"Pozor, doba trvání zkušenosti nemůže přesahovat termín pro dokončení stavby",IF(E179="","",DATEDIF(C180,G180,"M")))),IF(OR(C180="",G180="",E183="",AND(E128="NE",OR(E184="",E184="NE"))),"",IF(AND(E179&lt;&gt;"",G180&gt;E179),"Pozor, doba trvání zkušenosti nemůže přesahovat termín pro dokončení stavby",IF(E179="","",IF(OR(E183="ANO",AND(E183="NE",E184="ANO")),DATEDIF(C180,G180,"M")))))))</f>
        <v/>
      </c>
      <c r="F181" s="53"/>
      <c r="G181" s="53"/>
      <c r="H181" s="53"/>
    </row>
    <row r="182" spans="1:8" ht="120" customHeight="1" x14ac:dyDescent="0.2">
      <c r="A182" s="21" t="str">
        <f>IF(A75="","","Popis předmětu plnění zakázky - v detailu potřebném pro ověření skutečnosti")</f>
        <v/>
      </c>
      <c r="B182" s="21"/>
      <c r="C182" s="21"/>
      <c r="D182" s="21"/>
      <c r="E182" s="24"/>
      <c r="F182" s="24"/>
      <c r="G182" s="24"/>
      <c r="H182" s="24"/>
    </row>
    <row r="183" spans="1:8" ht="114.9" customHeight="1" x14ac:dyDescent="0.2">
      <c r="A183" s="21" t="str">
        <f>IF(A19="","",IF((OR(VLOOKUP($A$19,'Podpůrný list'!A2:G38,6,FALSE)="x",A75="")),"",VLOOKUP($A$19,'Podpůrný list'!A2:G38,6,FALSE)))</f>
        <v/>
      </c>
      <c r="B183" s="21"/>
      <c r="C183" s="21"/>
      <c r="D183" s="21"/>
      <c r="E183" s="46"/>
      <c r="F183" s="46"/>
      <c r="G183" s="46"/>
      <c r="H183" s="46"/>
    </row>
    <row r="184" spans="1:8" ht="114.9" customHeight="1" x14ac:dyDescent="0.2">
      <c r="A184" s="21" t="str">
        <f>IF(OR(E183="Ano",E183=""),"",IF(COUNTIF('Podpůrný list'!A2:A18,$A$19)&gt;0,VLOOKUP($A$19,'Podpůrný list'!A2:G38,7,FALSE),""))</f>
        <v/>
      </c>
      <c r="B184" s="21"/>
      <c r="C184" s="21"/>
      <c r="D184" s="21"/>
      <c r="E184" s="46"/>
      <c r="F184" s="46"/>
      <c r="G184" s="46"/>
      <c r="H184" s="46"/>
    </row>
    <row r="185" spans="1:8" s="12" customFormat="1" ht="30" customHeight="1" x14ac:dyDescent="0.2">
      <c r="A185" s="17" t="str">
        <f>IF(AND(ISNUMBER(FIND("rámcová",A19)),(COUNTIF('Podpůrný list'!A2:A18,A19)&gt;0),A184&lt;&gt;"",E184="ANO"),"",IF(OR(AND(COUNTIF('Podpůrný list'!A2:A18,A19)&gt;0,A184&lt;&gt;"",E184="NE"),AND(A183&lt;&gt;"",E183="NE",COUNTIF('Podpůrný list'!A2:A18,A19)=0)),"Nerelevantní zkušenost",IF(A184="","",IF(E184="ANO","Je nezbytné doložit ještě min. jednu náhradní zkušenost",""))))</f>
        <v/>
      </c>
      <c r="B185" s="17"/>
      <c r="C185" s="17"/>
      <c r="D185" s="17"/>
      <c r="E185" s="17"/>
      <c r="F185" s="17"/>
      <c r="G185" s="17"/>
      <c r="H185" s="17"/>
    </row>
    <row r="186" spans="1:8" ht="80.099999999999994" customHeight="1" x14ac:dyDescent="0.2"/>
  </sheetData>
  <sheetProtection algorithmName="SHA-512" hashValue="W1xb6OKrHkDEM6UWY2tMolxEBYY/oFuFZ1fqwnJUmz4EiILA42rR+Lz7o6o1cldZ3PFXaIdIcv2KXgrMO5ZVQA==" saltValue="l9PbeMWVgFVkT/YXRD+MWw==" spinCount="100000" sheet="1" objects="1" scenarios="1"/>
  <mergeCells count="331">
    <mergeCell ref="A175:H175"/>
    <mergeCell ref="A176:D176"/>
    <mergeCell ref="E176:H176"/>
    <mergeCell ref="A177:D177"/>
    <mergeCell ref="E177:H177"/>
    <mergeCell ref="A49:D49"/>
    <mergeCell ref="E49:H49"/>
    <mergeCell ref="A57:D57"/>
    <mergeCell ref="E57:H57"/>
    <mergeCell ref="A65:D65"/>
    <mergeCell ref="E65:H65"/>
    <mergeCell ref="A73:D73"/>
    <mergeCell ref="E73:H73"/>
    <mergeCell ref="A86:H86"/>
    <mergeCell ref="A83:D83"/>
    <mergeCell ref="E83:H83"/>
    <mergeCell ref="G52:H52"/>
    <mergeCell ref="A53:D53"/>
    <mergeCell ref="E53:H53"/>
    <mergeCell ref="A61:D61"/>
    <mergeCell ref="E61:H61"/>
    <mergeCell ref="A62:D62"/>
    <mergeCell ref="E62:H62"/>
    <mergeCell ref="A63:D63"/>
    <mergeCell ref="A170:D170"/>
    <mergeCell ref="E170:H170"/>
    <mergeCell ref="A172:D172"/>
    <mergeCell ref="E172:H172"/>
    <mergeCell ref="A173:D173"/>
    <mergeCell ref="E173:H173"/>
    <mergeCell ref="A171:D171"/>
    <mergeCell ref="E171:H171"/>
    <mergeCell ref="A167:D167"/>
    <mergeCell ref="E167:H167"/>
    <mergeCell ref="A168:D168"/>
    <mergeCell ref="E168:H168"/>
    <mergeCell ref="A169:B169"/>
    <mergeCell ref="C169:D169"/>
    <mergeCell ref="E169:F169"/>
    <mergeCell ref="G169:H169"/>
    <mergeCell ref="A184:D184"/>
    <mergeCell ref="E184:H184"/>
    <mergeCell ref="A178:D178"/>
    <mergeCell ref="E178:H178"/>
    <mergeCell ref="A179:D179"/>
    <mergeCell ref="E179:H179"/>
    <mergeCell ref="A180:B180"/>
    <mergeCell ref="C180:D180"/>
    <mergeCell ref="E180:F180"/>
    <mergeCell ref="G180:H180"/>
    <mergeCell ref="A182:D182"/>
    <mergeCell ref="E182:H182"/>
    <mergeCell ref="A181:D181"/>
    <mergeCell ref="E181:H181"/>
    <mergeCell ref="A183:D183"/>
    <mergeCell ref="E183:H183"/>
    <mergeCell ref="A164:H164"/>
    <mergeCell ref="A165:D165"/>
    <mergeCell ref="E165:H165"/>
    <mergeCell ref="A166:D166"/>
    <mergeCell ref="E166:H166"/>
    <mergeCell ref="A159:D159"/>
    <mergeCell ref="E159:H159"/>
    <mergeCell ref="A161:D161"/>
    <mergeCell ref="E161:H161"/>
    <mergeCell ref="A162:D162"/>
    <mergeCell ref="E162:H162"/>
    <mergeCell ref="A156:D156"/>
    <mergeCell ref="E156:H156"/>
    <mergeCell ref="A157:D157"/>
    <mergeCell ref="E157:H157"/>
    <mergeCell ref="A158:B158"/>
    <mergeCell ref="C158:D158"/>
    <mergeCell ref="E158:F158"/>
    <mergeCell ref="G158:H158"/>
    <mergeCell ref="A160:D160"/>
    <mergeCell ref="E160:H160"/>
    <mergeCell ref="A153:H153"/>
    <mergeCell ref="A154:D154"/>
    <mergeCell ref="E154:H154"/>
    <mergeCell ref="A155:D155"/>
    <mergeCell ref="E155:H155"/>
    <mergeCell ref="A148:D148"/>
    <mergeCell ref="E148:H148"/>
    <mergeCell ref="A150:D150"/>
    <mergeCell ref="E150:H150"/>
    <mergeCell ref="A151:D151"/>
    <mergeCell ref="E151:H151"/>
    <mergeCell ref="A149:D149"/>
    <mergeCell ref="E149:H149"/>
    <mergeCell ref="A145:D145"/>
    <mergeCell ref="E145:H145"/>
    <mergeCell ref="A146:D146"/>
    <mergeCell ref="E146:H146"/>
    <mergeCell ref="A147:B147"/>
    <mergeCell ref="C147:D147"/>
    <mergeCell ref="E147:F147"/>
    <mergeCell ref="G147:H147"/>
    <mergeCell ref="A142:H142"/>
    <mergeCell ref="A143:D143"/>
    <mergeCell ref="E143:H143"/>
    <mergeCell ref="A144:D144"/>
    <mergeCell ref="E144:H144"/>
    <mergeCell ref="A137:D137"/>
    <mergeCell ref="E137:H137"/>
    <mergeCell ref="A139:D139"/>
    <mergeCell ref="E139:H139"/>
    <mergeCell ref="A140:D140"/>
    <mergeCell ref="E140:H140"/>
    <mergeCell ref="A134:D134"/>
    <mergeCell ref="E134:H134"/>
    <mergeCell ref="A135:D135"/>
    <mergeCell ref="E135:H135"/>
    <mergeCell ref="A136:B136"/>
    <mergeCell ref="C136:D136"/>
    <mergeCell ref="E136:F136"/>
    <mergeCell ref="G136:H136"/>
    <mergeCell ref="A138:D138"/>
    <mergeCell ref="E138:H138"/>
    <mergeCell ref="A131:H131"/>
    <mergeCell ref="A132:D132"/>
    <mergeCell ref="E132:H132"/>
    <mergeCell ref="A133:D133"/>
    <mergeCell ref="E133:H133"/>
    <mergeCell ref="A126:D126"/>
    <mergeCell ref="E126:H126"/>
    <mergeCell ref="A128:D128"/>
    <mergeCell ref="E128:H128"/>
    <mergeCell ref="A129:D129"/>
    <mergeCell ref="E129:H129"/>
    <mergeCell ref="A127:D127"/>
    <mergeCell ref="E127:H127"/>
    <mergeCell ref="A123:D123"/>
    <mergeCell ref="E123:H123"/>
    <mergeCell ref="A124:D124"/>
    <mergeCell ref="E124:H124"/>
    <mergeCell ref="A125:B125"/>
    <mergeCell ref="C125:D125"/>
    <mergeCell ref="E125:F125"/>
    <mergeCell ref="G125:H125"/>
    <mergeCell ref="A120:H120"/>
    <mergeCell ref="A121:D121"/>
    <mergeCell ref="E121:H121"/>
    <mergeCell ref="A122:D122"/>
    <mergeCell ref="E122:H122"/>
    <mergeCell ref="A115:D115"/>
    <mergeCell ref="E115:H115"/>
    <mergeCell ref="A117:D117"/>
    <mergeCell ref="E117:H117"/>
    <mergeCell ref="A118:D118"/>
    <mergeCell ref="E118:H118"/>
    <mergeCell ref="A112:D112"/>
    <mergeCell ref="E112:H112"/>
    <mergeCell ref="A113:D113"/>
    <mergeCell ref="E113:H113"/>
    <mergeCell ref="A114:B114"/>
    <mergeCell ref="C114:D114"/>
    <mergeCell ref="E114:F114"/>
    <mergeCell ref="G114:H114"/>
    <mergeCell ref="A116:D116"/>
    <mergeCell ref="E116:H116"/>
    <mergeCell ref="E110:H110"/>
    <mergeCell ref="A111:D111"/>
    <mergeCell ref="E111:H111"/>
    <mergeCell ref="A104:D104"/>
    <mergeCell ref="E104:H104"/>
    <mergeCell ref="A106:D106"/>
    <mergeCell ref="E106:H106"/>
    <mergeCell ref="A107:D107"/>
    <mergeCell ref="E107:H107"/>
    <mergeCell ref="A105:D105"/>
    <mergeCell ref="E105:H105"/>
    <mergeCell ref="A93:D93"/>
    <mergeCell ref="E93:H93"/>
    <mergeCell ref="A95:D95"/>
    <mergeCell ref="E95:H95"/>
    <mergeCell ref="A96:D96"/>
    <mergeCell ref="E96:H96"/>
    <mergeCell ref="A91:D91"/>
    <mergeCell ref="E91:H91"/>
    <mergeCell ref="A92:B92"/>
    <mergeCell ref="C92:D92"/>
    <mergeCell ref="E92:F92"/>
    <mergeCell ref="G92:H92"/>
    <mergeCell ref="A94:D94"/>
    <mergeCell ref="E94:H94"/>
    <mergeCell ref="A90:D90"/>
    <mergeCell ref="E90:H90"/>
    <mergeCell ref="A64:D64"/>
    <mergeCell ref="E64:H64"/>
    <mergeCell ref="A66:H66"/>
    <mergeCell ref="A80:D80"/>
    <mergeCell ref="E80:H80"/>
    <mergeCell ref="A76:H76"/>
    <mergeCell ref="A69:D69"/>
    <mergeCell ref="E69:H69"/>
    <mergeCell ref="A70:D70"/>
    <mergeCell ref="E70:H70"/>
    <mergeCell ref="A72:D72"/>
    <mergeCell ref="E72:H72"/>
    <mergeCell ref="A74:H74"/>
    <mergeCell ref="A67:H67"/>
    <mergeCell ref="A68:B68"/>
    <mergeCell ref="C68:D68"/>
    <mergeCell ref="E68:F68"/>
    <mergeCell ref="G68:H68"/>
    <mergeCell ref="A88:D88"/>
    <mergeCell ref="E88:H88"/>
    <mergeCell ref="A87:H87"/>
    <mergeCell ref="E82:H82"/>
    <mergeCell ref="E63:H63"/>
    <mergeCell ref="A58:H58"/>
    <mergeCell ref="A59:H59"/>
    <mergeCell ref="A60:B60"/>
    <mergeCell ref="C60:D60"/>
    <mergeCell ref="E52:F52"/>
    <mergeCell ref="E60:F60"/>
    <mergeCell ref="A89:D89"/>
    <mergeCell ref="E89:H89"/>
    <mergeCell ref="A85:D85"/>
    <mergeCell ref="A78:D78"/>
    <mergeCell ref="E78:H78"/>
    <mergeCell ref="E85:H85"/>
    <mergeCell ref="A79:D79"/>
    <mergeCell ref="E79:H79"/>
    <mergeCell ref="A77:D77"/>
    <mergeCell ref="E77:H77"/>
    <mergeCell ref="A84:D84"/>
    <mergeCell ref="E84:H84"/>
    <mergeCell ref="A81:B81"/>
    <mergeCell ref="C81:D81"/>
    <mergeCell ref="E81:F81"/>
    <mergeCell ref="G81:H81"/>
    <mergeCell ref="A82:D82"/>
    <mergeCell ref="A50:H50"/>
    <mergeCell ref="A51:H51"/>
    <mergeCell ref="A52:B52"/>
    <mergeCell ref="A71:D71"/>
    <mergeCell ref="E71:H71"/>
    <mergeCell ref="A33:H33"/>
    <mergeCell ref="A75:H75"/>
    <mergeCell ref="G60:H60"/>
    <mergeCell ref="A54:D54"/>
    <mergeCell ref="E54:H54"/>
    <mergeCell ref="A55:D55"/>
    <mergeCell ref="E55:H55"/>
    <mergeCell ref="A56:D56"/>
    <mergeCell ref="E56:H56"/>
    <mergeCell ref="C52:D52"/>
    <mergeCell ref="A47:D47"/>
    <mergeCell ref="E47:H47"/>
    <mergeCell ref="E38:H38"/>
    <mergeCell ref="E48:H48"/>
    <mergeCell ref="A48:D48"/>
    <mergeCell ref="A38:D38"/>
    <mergeCell ref="A37:D37"/>
    <mergeCell ref="E37:H37"/>
    <mergeCell ref="A43:H43"/>
    <mergeCell ref="A44:B44"/>
    <mergeCell ref="C44:D44"/>
    <mergeCell ref="E44:F44"/>
    <mergeCell ref="G44:H44"/>
    <mergeCell ref="A45:D45"/>
    <mergeCell ref="E45:H45"/>
    <mergeCell ref="A46:D46"/>
    <mergeCell ref="E46:H46"/>
    <mergeCell ref="A35:H35"/>
    <mergeCell ref="A40:D40"/>
    <mergeCell ref="E40:H40"/>
    <mergeCell ref="A39:D39"/>
    <mergeCell ref="A41:D41"/>
    <mergeCell ref="A34:D34"/>
    <mergeCell ref="E34:H34"/>
    <mergeCell ref="E41:H41"/>
    <mergeCell ref="A42:H42"/>
    <mergeCell ref="E39:H39"/>
    <mergeCell ref="A36:B36"/>
    <mergeCell ref="E36:F36"/>
    <mergeCell ref="C36:D36"/>
    <mergeCell ref="G36:H36"/>
    <mergeCell ref="A32:H32"/>
    <mergeCell ref="A26:H28"/>
    <mergeCell ref="D21:H21"/>
    <mergeCell ref="D22:H22"/>
    <mergeCell ref="A23:H23"/>
    <mergeCell ref="A29:H29"/>
    <mergeCell ref="A30:E30"/>
    <mergeCell ref="F30:H30"/>
    <mergeCell ref="A31:H31"/>
    <mergeCell ref="A24:H25"/>
    <mergeCell ref="A19:H19"/>
    <mergeCell ref="A20:H20"/>
    <mergeCell ref="A21:C21"/>
    <mergeCell ref="A22:C22"/>
    <mergeCell ref="D3:H3"/>
    <mergeCell ref="D4:H4"/>
    <mergeCell ref="D5:H5"/>
    <mergeCell ref="A2:H2"/>
    <mergeCell ref="A1:H1"/>
    <mergeCell ref="A18:H18"/>
    <mergeCell ref="A6:H13"/>
    <mergeCell ref="A14:H14"/>
    <mergeCell ref="A3:C3"/>
    <mergeCell ref="A4:C4"/>
    <mergeCell ref="A5:C5"/>
    <mergeCell ref="A17:H17"/>
    <mergeCell ref="A15:H15"/>
    <mergeCell ref="A97:H97"/>
    <mergeCell ref="A185:H185"/>
    <mergeCell ref="A174:H174"/>
    <mergeCell ref="A163:H163"/>
    <mergeCell ref="A152:H152"/>
    <mergeCell ref="A141:H141"/>
    <mergeCell ref="A130:H130"/>
    <mergeCell ref="A119:H119"/>
    <mergeCell ref="A108:H108"/>
    <mergeCell ref="A101:D101"/>
    <mergeCell ref="E101:H101"/>
    <mergeCell ref="A102:D102"/>
    <mergeCell ref="E102:H102"/>
    <mergeCell ref="A103:B103"/>
    <mergeCell ref="C103:D103"/>
    <mergeCell ref="E103:F103"/>
    <mergeCell ref="G103:H103"/>
    <mergeCell ref="A98:H98"/>
    <mergeCell ref="A99:D99"/>
    <mergeCell ref="E99:H99"/>
    <mergeCell ref="A100:D100"/>
    <mergeCell ref="E100:H100"/>
    <mergeCell ref="A109:H109"/>
    <mergeCell ref="A110:D110"/>
  </mergeCells>
  <conditionalFormatting sqref="F30:H30">
    <cfRule type="expression" priority="1">
      <formula>IF(F30="","VYBERTE","")</formula>
    </cfRule>
  </conditionalFormatting>
  <dataValidations count="3">
    <dataValidation type="list" allowBlank="1" showInputMessage="1" showErrorMessage="1" sqref="A15:H15" xr:uid="{280EE124-F18B-476C-B9AD-A82B41B91393}">
      <formula1>Kategorie</formula1>
    </dataValidation>
    <dataValidation type="list" allowBlank="1" showInputMessage="1" showErrorMessage="1" prompt="Vyberte" sqref="A19:H19" xr:uid="{BA4474DA-CF7C-485C-AF86-B2B8E858AF87}">
      <formula1>INDIRECT($A$15)</formula1>
    </dataValidation>
    <dataValidation type="list" allowBlank="1" showInputMessage="1" showErrorMessage="1" sqref="A24:H25" xr:uid="{322D7987-29B2-432E-A8BF-FCE0BBAF0133}">
      <formula1>Zam</formula1>
    </dataValidation>
  </dataValidations>
  <pageMargins left="0.70866141732283472" right="0.70866141732283472" top="0.78740157480314965" bottom="0.78740157480314965" header="0.31496062992125984" footer="0.31496062992125984"/>
  <pageSetup paperSize="9" scale="38" fitToHeight="14" orientation="portrait" r:id="rId1"/>
  <headerFooter>
    <oddHeader>&amp;C&amp;"Verdana"&amp;7&amp;K000000 SŽ: Veřejné&amp;1#_x000D_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1">
              <controlPr defaultSize="0" autoFill="0" autoLine="0" autoPict="0" altText="Kvalifikační stupeň 1_x000a_">
                <anchor moveWithCells="1" sizeWithCells="1">
                  <from>
                    <xdr:col>0</xdr:col>
                    <xdr:colOff>0</xdr:colOff>
                    <xdr:row>15</xdr:row>
                    <xdr:rowOff>22860</xdr:rowOff>
                  </from>
                  <to>
                    <xdr:col>1</xdr:col>
                    <xdr:colOff>449580</xdr:colOff>
                    <xdr:row>16</xdr:row>
                    <xdr:rowOff>0</xdr:rowOff>
                  </to>
                </anchor>
              </controlPr>
            </control>
          </mc:Choice>
        </mc:AlternateContent>
        <mc:AlternateContent xmlns:mc="http://schemas.openxmlformats.org/markup-compatibility/2006">
          <mc:Choice Requires="x14">
            <control shapeId="4" r:id="rId5" name="Check Box 12">
              <controlPr defaultSize="0" autoFill="0" autoLine="0" autoPict="0">
                <anchor moveWithCells="1" sizeWithCells="1">
                  <from>
                    <xdr:col>1</xdr:col>
                    <xdr:colOff>533400</xdr:colOff>
                    <xdr:row>15</xdr:row>
                    <xdr:rowOff>15240</xdr:rowOff>
                  </from>
                  <to>
                    <xdr:col>3</xdr:col>
                    <xdr:colOff>91440</xdr:colOff>
                    <xdr:row>15</xdr:row>
                    <xdr:rowOff>236220</xdr:rowOff>
                  </to>
                </anchor>
              </controlPr>
            </control>
          </mc:Choice>
        </mc:AlternateContent>
        <mc:AlternateContent xmlns:mc="http://schemas.openxmlformats.org/markup-compatibility/2006">
          <mc:Choice Requires="x14">
            <control shapeId="5" r:id="rId6" name="Check Box 13">
              <controlPr defaultSize="0" autoFill="0" autoLine="0" autoPict="0">
                <anchor moveWithCells="1" sizeWithCells="1">
                  <from>
                    <xdr:col>3</xdr:col>
                    <xdr:colOff>175260</xdr:colOff>
                    <xdr:row>15</xdr:row>
                    <xdr:rowOff>15240</xdr:rowOff>
                  </from>
                  <to>
                    <xdr:col>4</xdr:col>
                    <xdr:colOff>624840</xdr:colOff>
                    <xdr:row>15</xdr:row>
                    <xdr:rowOff>236220</xdr:rowOff>
                  </to>
                </anchor>
              </controlPr>
            </control>
          </mc:Choice>
        </mc:AlternateContent>
        <mc:AlternateContent xmlns:mc="http://schemas.openxmlformats.org/markup-compatibility/2006">
          <mc:Choice Requires="x14">
            <control shapeId="6" r:id="rId7" name="Check Box 14">
              <controlPr defaultSize="0" autoFill="0" autoLine="0" autoPict="0">
                <anchor moveWithCells="1" sizeWithCells="1">
                  <from>
                    <xdr:col>4</xdr:col>
                    <xdr:colOff>701040</xdr:colOff>
                    <xdr:row>15</xdr:row>
                    <xdr:rowOff>15240</xdr:rowOff>
                  </from>
                  <to>
                    <xdr:col>6</xdr:col>
                    <xdr:colOff>259080</xdr:colOff>
                    <xdr:row>15</xdr:row>
                    <xdr:rowOff>236220</xdr:rowOff>
                  </to>
                </anchor>
              </controlPr>
            </control>
          </mc:Choice>
        </mc:AlternateContent>
        <mc:AlternateContent xmlns:mc="http://schemas.openxmlformats.org/markup-compatibility/2006">
          <mc:Choice Requires="x14">
            <control shapeId="7" r:id="rId8" name="Check Box 15">
              <controlPr defaultSize="0" autoFill="0" autoLine="0" autoPict="0">
                <anchor moveWithCells="1" sizeWithCells="1">
                  <from>
                    <xdr:col>6</xdr:col>
                    <xdr:colOff>350520</xdr:colOff>
                    <xdr:row>15</xdr:row>
                    <xdr:rowOff>15240</xdr:rowOff>
                  </from>
                  <to>
                    <xdr:col>7</xdr:col>
                    <xdr:colOff>800100</xdr:colOff>
                    <xdr:row>15</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BC55045B-1BF6-4A1B-92E7-E4A85171C096}">
          <x14:formula1>
            <xm:f>'Podpůrný list'!$H$6:$H$7</xm:f>
          </x14:formula1>
          <xm:sqref>F30:H30 E95:E96 E41 E183:H184 F71:H71 E71:E73 F47:H47 E47:E49 F55:H55 E55:E57 F63:H63 E63:E65 E84:E85 E117:H118 E128:H129 E139:H140 E150:H151 E161:H162 E172:H173 F84:H85 F95:H96 E106:H107</xm:sqref>
        </x14:dataValidation>
        <x14:dataValidation type="list" allowBlank="1" showInputMessage="1" showErrorMessage="1" prompt="VYBERTE" xr:uid="{D915976E-4983-414A-A0F4-007D7DC5FD82}">
          <x14:formula1>
            <xm:f>'Podpůrný list'!$H$6:$H$7</xm:f>
          </x14:formula1>
          <xm:sqref>E39:H39</xm:sqref>
        </x14:dataValidation>
        <x14:dataValidation type="list" allowBlank="1" showInputMessage="1" showErrorMessage="1" prompt="VYBERTE_x000a_" xr:uid="{919EEBFE-96F0-40A7-8771-0704E6A3EA2C}">
          <x14:formula1>
            <xm:f>'Podpůrný list'!$H$6:$H$7</xm:f>
          </x14:formula1>
          <xm:sqref>E40:H40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E1A77-A00C-4C3E-821E-8A7518FEECDF}">
  <sheetPr codeName="List2"/>
  <dimension ref="A1:AV75"/>
  <sheetViews>
    <sheetView tabSelected="1" topLeftCell="A2" zoomScale="85" zoomScaleNormal="85" workbookViewId="0">
      <selection activeCell="C3" sqref="C3"/>
    </sheetView>
  </sheetViews>
  <sheetFormatPr defaultColWidth="9" defaultRowHeight="12.6" x14ac:dyDescent="0.2"/>
  <cols>
    <col min="1" max="6" width="20.6328125" style="58" customWidth="1"/>
    <col min="7" max="7" width="25.90625" style="58" bestFit="1" customWidth="1"/>
    <col min="8" max="9" width="20.6328125" style="58" customWidth="1"/>
    <col min="10" max="10" width="20.6328125" style="59" customWidth="1"/>
    <col min="11" max="26" width="20.6328125" style="58" customWidth="1"/>
    <col min="27" max="27" width="13.90625" style="58" customWidth="1"/>
    <col min="28" max="16384" width="9" style="58"/>
  </cols>
  <sheetData>
    <row r="1" spans="1:48" ht="25.2" x14ac:dyDescent="0.2">
      <c r="A1" s="61" t="s">
        <v>103</v>
      </c>
      <c r="B1" s="61" t="s">
        <v>104</v>
      </c>
      <c r="C1" s="61" t="s">
        <v>105</v>
      </c>
      <c r="D1" s="55" t="s">
        <v>106</v>
      </c>
      <c r="E1" s="61" t="s">
        <v>116</v>
      </c>
      <c r="F1" s="61" t="s">
        <v>117</v>
      </c>
      <c r="G1" s="61" t="s">
        <v>115</v>
      </c>
    </row>
    <row r="2" spans="1:48" ht="252" x14ac:dyDescent="0.2">
      <c r="A2" s="55" t="s">
        <v>84</v>
      </c>
      <c r="B2" s="55" t="s">
        <v>118</v>
      </c>
      <c r="C2" s="55" t="s">
        <v>102</v>
      </c>
      <c r="D2" s="55" t="s">
        <v>152</v>
      </c>
      <c r="E2" s="55" t="s">
        <v>145</v>
      </c>
      <c r="F2" s="55" t="s">
        <v>147</v>
      </c>
      <c r="G2" s="55" t="s">
        <v>148</v>
      </c>
      <c r="H2" s="59" t="s">
        <v>22</v>
      </c>
      <c r="J2" s="54"/>
      <c r="K2" s="54" t="s">
        <v>46</v>
      </c>
      <c r="L2" s="54" t="s">
        <v>47</v>
      </c>
      <c r="M2" s="54" t="s">
        <v>48</v>
      </c>
      <c r="N2" s="54" t="s">
        <v>49</v>
      </c>
      <c r="O2" s="54" t="s">
        <v>155</v>
      </c>
      <c r="P2" s="54" t="s">
        <v>158</v>
      </c>
      <c r="Q2" s="54" t="s">
        <v>50</v>
      </c>
      <c r="R2" s="54" t="s">
        <v>51</v>
      </c>
      <c r="S2" s="54" t="s">
        <v>52</v>
      </c>
      <c r="T2" s="54" t="s">
        <v>53</v>
      </c>
      <c r="U2" s="54" t="s">
        <v>54</v>
      </c>
      <c r="V2" s="54" t="s">
        <v>55</v>
      </c>
      <c r="W2" s="54" t="s">
        <v>56</v>
      </c>
      <c r="X2" s="54" t="s">
        <v>57</v>
      </c>
      <c r="Y2" s="54" t="s">
        <v>58</v>
      </c>
      <c r="Z2" s="54" t="s">
        <v>59</v>
      </c>
      <c r="AA2" s="54" t="s">
        <v>60</v>
      </c>
    </row>
    <row r="3" spans="1:48" ht="252" x14ac:dyDescent="0.2">
      <c r="A3" s="55" t="s">
        <v>85</v>
      </c>
      <c r="B3" s="55" t="s">
        <v>119</v>
      </c>
      <c r="C3" s="55" t="s">
        <v>102</v>
      </c>
      <c r="D3" s="55" t="s">
        <v>152</v>
      </c>
      <c r="E3" s="55" t="s">
        <v>145</v>
      </c>
      <c r="F3" s="55" t="s">
        <v>147</v>
      </c>
      <c r="G3" s="55" t="s">
        <v>148</v>
      </c>
      <c r="H3" s="58" t="s">
        <v>23</v>
      </c>
      <c r="J3" s="54" t="s">
        <v>61</v>
      </c>
      <c r="K3" s="54" t="s">
        <v>62</v>
      </c>
      <c r="L3" s="54" t="s">
        <v>63</v>
      </c>
      <c r="M3" s="54" t="s">
        <v>64</v>
      </c>
      <c r="N3" s="54" t="s">
        <v>65</v>
      </c>
      <c r="O3" s="54" t="s">
        <v>156</v>
      </c>
      <c r="P3" s="54" t="s">
        <v>159</v>
      </c>
      <c r="Q3" s="54" t="s">
        <v>66</v>
      </c>
      <c r="R3" s="54" t="s">
        <v>67</v>
      </c>
      <c r="S3" s="54" t="s">
        <v>68</v>
      </c>
      <c r="T3" s="54" t="s">
        <v>69</v>
      </c>
      <c r="U3" s="54" t="s">
        <v>70</v>
      </c>
      <c r="V3" s="54" t="s">
        <v>71</v>
      </c>
      <c r="W3" s="54" t="s">
        <v>72</v>
      </c>
      <c r="X3" s="54" t="s">
        <v>73</v>
      </c>
      <c r="Y3" s="54" t="s">
        <v>74</v>
      </c>
      <c r="Z3" s="54" t="s">
        <v>75</v>
      </c>
      <c r="AA3" s="54" t="s">
        <v>76</v>
      </c>
    </row>
    <row r="4" spans="1:48" ht="252" x14ac:dyDescent="0.2">
      <c r="A4" s="55" t="s">
        <v>86</v>
      </c>
      <c r="B4" s="55" t="s">
        <v>120</v>
      </c>
      <c r="C4" s="55" t="s">
        <v>102</v>
      </c>
      <c r="D4" s="55" t="s">
        <v>152</v>
      </c>
      <c r="E4" s="55" t="s">
        <v>145</v>
      </c>
      <c r="F4" s="55" t="s">
        <v>147</v>
      </c>
      <c r="G4" s="55" t="s">
        <v>148</v>
      </c>
      <c r="J4" s="54" t="s">
        <v>62</v>
      </c>
      <c r="K4" s="54" t="s">
        <v>84</v>
      </c>
      <c r="L4" s="54" t="s">
        <v>86</v>
      </c>
      <c r="M4" s="54" t="s">
        <v>85</v>
      </c>
      <c r="N4" s="54" t="s">
        <v>167</v>
      </c>
      <c r="O4" s="54" t="s">
        <v>157</v>
      </c>
      <c r="P4" s="55" t="s">
        <v>163</v>
      </c>
      <c r="Q4" s="54" t="s">
        <v>140</v>
      </c>
      <c r="R4" s="54" t="s">
        <v>124</v>
      </c>
      <c r="S4" s="56" t="s">
        <v>126</v>
      </c>
      <c r="T4" s="56" t="s">
        <v>128</v>
      </c>
      <c r="U4" s="56" t="s">
        <v>130</v>
      </c>
      <c r="V4" s="56" t="s">
        <v>132</v>
      </c>
      <c r="W4" s="56" t="s">
        <v>134</v>
      </c>
      <c r="X4" s="56" t="s">
        <v>136</v>
      </c>
      <c r="Y4" s="54" t="s">
        <v>143</v>
      </c>
      <c r="Z4" s="56" t="s">
        <v>138</v>
      </c>
      <c r="AA4" s="54" t="s">
        <v>88</v>
      </c>
    </row>
    <row r="5" spans="1:48" ht="252" x14ac:dyDescent="0.2">
      <c r="A5" s="55" t="s">
        <v>167</v>
      </c>
      <c r="B5" s="55" t="s">
        <v>121</v>
      </c>
      <c r="C5" s="55" t="s">
        <v>102</v>
      </c>
      <c r="D5" s="55" t="s">
        <v>152</v>
      </c>
      <c r="E5" s="55" t="s">
        <v>145</v>
      </c>
      <c r="F5" s="55" t="s">
        <v>147</v>
      </c>
      <c r="G5" s="55" t="s">
        <v>148</v>
      </c>
      <c r="H5" s="58" t="s">
        <v>29</v>
      </c>
      <c r="J5" s="54" t="s">
        <v>63</v>
      </c>
      <c r="K5" s="54" t="s">
        <v>10</v>
      </c>
      <c r="L5" s="54" t="s">
        <v>11</v>
      </c>
      <c r="M5" s="54" t="s">
        <v>90</v>
      </c>
      <c r="N5" s="54" t="s">
        <v>101</v>
      </c>
      <c r="O5" s="54" t="s">
        <v>161</v>
      </c>
      <c r="P5" s="54" t="s">
        <v>160</v>
      </c>
      <c r="Q5" s="54" t="s">
        <v>93</v>
      </c>
      <c r="R5" s="54" t="s">
        <v>13</v>
      </c>
      <c r="S5" s="54" t="s">
        <v>16</v>
      </c>
      <c r="T5" s="54" t="s">
        <v>18</v>
      </c>
      <c r="U5" s="54" t="s">
        <v>95</v>
      </c>
      <c r="V5" s="54" t="s">
        <v>97</v>
      </c>
      <c r="W5" s="54" t="s">
        <v>19</v>
      </c>
      <c r="X5" s="54" t="s">
        <v>99</v>
      </c>
      <c r="Y5" s="54" t="s">
        <v>20</v>
      </c>
      <c r="Z5" s="54" t="s">
        <v>141</v>
      </c>
      <c r="AA5" s="54" t="s">
        <v>13</v>
      </c>
    </row>
    <row r="6" spans="1:48" ht="252" x14ac:dyDescent="0.2">
      <c r="A6" s="55" t="s">
        <v>157</v>
      </c>
      <c r="B6" s="55" t="s">
        <v>162</v>
      </c>
      <c r="C6" s="55" t="s">
        <v>102</v>
      </c>
      <c r="D6" s="55" t="s">
        <v>152</v>
      </c>
      <c r="E6" s="55" t="s">
        <v>145</v>
      </c>
      <c r="F6" s="55" t="s">
        <v>147</v>
      </c>
      <c r="G6" s="55" t="s">
        <v>148</v>
      </c>
      <c r="H6" s="58" t="s">
        <v>27</v>
      </c>
      <c r="J6" s="54" t="s">
        <v>64</v>
      </c>
      <c r="K6" s="57"/>
      <c r="L6" s="57"/>
      <c r="M6" s="54" t="s">
        <v>12</v>
      </c>
      <c r="N6" s="57"/>
      <c r="O6" s="57"/>
      <c r="P6" s="57"/>
      <c r="Q6" s="57"/>
      <c r="R6" s="54" t="s">
        <v>15</v>
      </c>
      <c r="S6" s="54" t="s">
        <v>17</v>
      </c>
      <c r="T6" s="57"/>
      <c r="U6" s="57"/>
      <c r="V6" s="57"/>
      <c r="W6" s="54" t="s">
        <v>17</v>
      </c>
      <c r="X6" s="57"/>
      <c r="Y6" s="57"/>
      <c r="Z6" s="57"/>
      <c r="AA6" s="54" t="s">
        <v>142</v>
      </c>
    </row>
    <row r="7" spans="1:48" ht="37.799999999999997" x14ac:dyDescent="0.2">
      <c r="A7" s="55" t="s">
        <v>163</v>
      </c>
      <c r="B7" s="55" t="s">
        <v>164</v>
      </c>
      <c r="C7" s="55" t="s">
        <v>92</v>
      </c>
      <c r="D7" s="55" t="s">
        <v>92</v>
      </c>
      <c r="E7" s="55" t="s">
        <v>92</v>
      </c>
      <c r="F7" s="55" t="s">
        <v>92</v>
      </c>
      <c r="G7" s="55" t="s">
        <v>92</v>
      </c>
      <c r="H7" s="58" t="s">
        <v>28</v>
      </c>
      <c r="J7" s="54" t="s">
        <v>65</v>
      </c>
      <c r="K7" s="57"/>
      <c r="L7" s="57"/>
      <c r="M7" s="57"/>
      <c r="N7" s="57"/>
      <c r="O7" s="57"/>
      <c r="P7" s="57"/>
      <c r="Q7" s="57"/>
      <c r="R7" s="57"/>
      <c r="S7" s="57"/>
      <c r="T7" s="57"/>
      <c r="U7" s="57"/>
      <c r="V7" s="57"/>
      <c r="W7" s="57"/>
      <c r="X7" s="57"/>
      <c r="Y7" s="57"/>
      <c r="Z7" s="57"/>
      <c r="AA7" s="57"/>
    </row>
    <row r="8" spans="1:48" ht="252" x14ac:dyDescent="0.2">
      <c r="A8" s="55" t="s">
        <v>140</v>
      </c>
      <c r="B8" s="55" t="s">
        <v>123</v>
      </c>
      <c r="C8" s="55" t="s">
        <v>102</v>
      </c>
      <c r="D8" s="55" t="s">
        <v>152</v>
      </c>
      <c r="E8" s="55" t="s">
        <v>145</v>
      </c>
      <c r="F8" s="55" t="s">
        <v>147</v>
      </c>
      <c r="G8" s="55" t="s">
        <v>148</v>
      </c>
      <c r="J8" s="54" t="s">
        <v>156</v>
      </c>
      <c r="K8" s="57"/>
      <c r="L8" s="57"/>
      <c r="M8" s="57"/>
      <c r="N8" s="57"/>
      <c r="O8" s="57"/>
      <c r="P8" s="57"/>
      <c r="Q8" s="57"/>
      <c r="R8" s="57"/>
      <c r="S8" s="57"/>
      <c r="T8" s="57"/>
      <c r="U8" s="57"/>
      <c r="V8" s="57"/>
      <c r="W8" s="57"/>
      <c r="X8" s="57"/>
      <c r="Y8" s="57"/>
      <c r="Z8" s="57"/>
      <c r="AA8" s="57"/>
      <c r="AF8" s="59"/>
      <c r="AG8" s="59"/>
      <c r="AH8" s="59"/>
      <c r="AI8" s="59"/>
      <c r="AJ8" s="59"/>
      <c r="AK8" s="59"/>
      <c r="AL8" s="59"/>
      <c r="AM8" s="59"/>
      <c r="AN8" s="59"/>
      <c r="AO8" s="59"/>
      <c r="AP8" s="59"/>
      <c r="AQ8" s="59"/>
      <c r="AR8" s="59"/>
      <c r="AS8" s="59"/>
      <c r="AT8" s="59"/>
      <c r="AU8" s="59"/>
      <c r="AV8" s="59"/>
    </row>
    <row r="9" spans="1:48" ht="252" x14ac:dyDescent="0.2">
      <c r="A9" s="55" t="s">
        <v>124</v>
      </c>
      <c r="B9" s="55" t="s">
        <v>125</v>
      </c>
      <c r="C9" s="55" t="s">
        <v>102</v>
      </c>
      <c r="D9" s="55" t="s">
        <v>152</v>
      </c>
      <c r="E9" s="55" t="s">
        <v>145</v>
      </c>
      <c r="F9" s="55" t="s">
        <v>147</v>
      </c>
      <c r="G9" s="55" t="s">
        <v>148</v>
      </c>
      <c r="J9" s="54" t="s">
        <v>159</v>
      </c>
      <c r="K9" s="57"/>
      <c r="L9" s="57"/>
      <c r="M9" s="57"/>
      <c r="N9" s="57"/>
      <c r="O9" s="57"/>
      <c r="P9" s="57"/>
      <c r="Q9" s="57"/>
      <c r="R9" s="57"/>
      <c r="S9" s="57"/>
      <c r="T9" s="57"/>
      <c r="U9" s="57"/>
      <c r="V9" s="57"/>
      <c r="W9" s="57"/>
      <c r="X9" s="57"/>
      <c r="Y9" s="57"/>
      <c r="Z9" s="57"/>
      <c r="AA9" s="57"/>
    </row>
    <row r="10" spans="1:48" ht="252" x14ac:dyDescent="0.2">
      <c r="A10" s="55" t="s">
        <v>126</v>
      </c>
      <c r="B10" s="55" t="s">
        <v>127</v>
      </c>
      <c r="C10" s="55" t="s">
        <v>102</v>
      </c>
      <c r="D10" s="55" t="s">
        <v>152</v>
      </c>
      <c r="E10" s="55" t="s">
        <v>145</v>
      </c>
      <c r="F10" s="55" t="s">
        <v>147</v>
      </c>
      <c r="G10" s="55" t="s">
        <v>148</v>
      </c>
      <c r="J10" s="54" t="s">
        <v>66</v>
      </c>
      <c r="K10" s="57"/>
      <c r="L10" s="57"/>
      <c r="M10" s="57"/>
      <c r="N10" s="57"/>
      <c r="O10" s="57"/>
      <c r="P10" s="57"/>
      <c r="Q10" s="57"/>
      <c r="R10" s="57"/>
      <c r="S10" s="57"/>
      <c r="T10" s="57"/>
      <c r="U10" s="57"/>
      <c r="V10" s="57"/>
      <c r="W10" s="57"/>
      <c r="X10" s="57"/>
      <c r="Y10" s="57"/>
      <c r="Z10" s="57"/>
      <c r="AA10" s="57"/>
    </row>
    <row r="11" spans="1:48" ht="252" x14ac:dyDescent="0.2">
      <c r="A11" s="55" t="s">
        <v>128</v>
      </c>
      <c r="B11" s="55" t="s">
        <v>129</v>
      </c>
      <c r="C11" s="55" t="s">
        <v>102</v>
      </c>
      <c r="D11" s="55" t="s">
        <v>152</v>
      </c>
      <c r="E11" s="55" t="s">
        <v>145</v>
      </c>
      <c r="F11" s="55" t="s">
        <v>147</v>
      </c>
      <c r="G11" s="55" t="s">
        <v>148</v>
      </c>
      <c r="J11" s="54" t="s">
        <v>67</v>
      </c>
      <c r="K11" s="57"/>
      <c r="L11" s="57"/>
      <c r="M11" s="57"/>
      <c r="N11" s="57"/>
      <c r="O11" s="57"/>
      <c r="P11" s="57"/>
      <c r="Q11" s="57"/>
      <c r="R11" s="57"/>
      <c r="S11" s="57"/>
      <c r="T11" s="57"/>
      <c r="U11" s="57"/>
      <c r="V11" s="57"/>
      <c r="W11" s="57"/>
      <c r="X11" s="57"/>
      <c r="Y11" s="57"/>
      <c r="Z11" s="57"/>
      <c r="AA11" s="57"/>
    </row>
    <row r="12" spans="1:48" ht="252" x14ac:dyDescent="0.2">
      <c r="A12" s="55" t="s">
        <v>130</v>
      </c>
      <c r="B12" s="55" t="s">
        <v>131</v>
      </c>
      <c r="C12" s="55" t="s">
        <v>102</v>
      </c>
      <c r="D12" s="55" t="s">
        <v>152</v>
      </c>
      <c r="E12" s="55" t="s">
        <v>145</v>
      </c>
      <c r="F12" s="55" t="s">
        <v>147</v>
      </c>
      <c r="G12" s="55" t="s">
        <v>148</v>
      </c>
      <c r="J12" s="54" t="s">
        <v>68</v>
      </c>
      <c r="K12" s="57"/>
      <c r="L12" s="57"/>
      <c r="M12" s="57"/>
      <c r="N12" s="57"/>
      <c r="O12" s="57"/>
      <c r="P12" s="57"/>
      <c r="Q12" s="57"/>
      <c r="R12" s="57"/>
      <c r="S12" s="57"/>
      <c r="T12" s="57"/>
      <c r="U12" s="57"/>
      <c r="V12" s="57"/>
      <c r="W12" s="57"/>
      <c r="X12" s="57"/>
      <c r="Y12" s="57"/>
      <c r="Z12" s="57"/>
      <c r="AA12" s="57"/>
    </row>
    <row r="13" spans="1:48" ht="252" x14ac:dyDescent="0.2">
      <c r="A13" s="55" t="s">
        <v>132</v>
      </c>
      <c r="B13" s="55" t="s">
        <v>133</v>
      </c>
      <c r="C13" s="55" t="s">
        <v>102</v>
      </c>
      <c r="D13" s="55" t="s">
        <v>152</v>
      </c>
      <c r="E13" s="55" t="s">
        <v>145</v>
      </c>
      <c r="F13" s="55" t="s">
        <v>147</v>
      </c>
      <c r="G13" s="55" t="s">
        <v>148</v>
      </c>
      <c r="J13" s="54" t="s">
        <v>69</v>
      </c>
      <c r="K13" s="57"/>
      <c r="L13" s="57"/>
      <c r="M13" s="57"/>
      <c r="N13" s="57"/>
      <c r="O13" s="57"/>
      <c r="P13" s="57"/>
      <c r="Q13" s="57"/>
      <c r="R13" s="57"/>
      <c r="S13" s="57"/>
      <c r="T13" s="57"/>
      <c r="U13" s="57"/>
      <c r="V13" s="57"/>
      <c r="W13" s="57"/>
      <c r="X13" s="57"/>
      <c r="Y13" s="57"/>
      <c r="Z13" s="57"/>
      <c r="AA13" s="57"/>
    </row>
    <row r="14" spans="1:48" ht="252" x14ac:dyDescent="0.2">
      <c r="A14" s="55" t="s">
        <v>134</v>
      </c>
      <c r="B14" s="55" t="s">
        <v>135</v>
      </c>
      <c r="C14" s="55" t="s">
        <v>102</v>
      </c>
      <c r="D14" s="55" t="s">
        <v>152</v>
      </c>
      <c r="E14" s="55" t="s">
        <v>145</v>
      </c>
      <c r="F14" s="55" t="s">
        <v>147</v>
      </c>
      <c r="G14" s="55" t="s">
        <v>148</v>
      </c>
      <c r="J14" s="54" t="s">
        <v>70</v>
      </c>
      <c r="K14" s="57"/>
      <c r="L14" s="57"/>
      <c r="M14" s="57"/>
      <c r="N14" s="57"/>
      <c r="O14" s="57"/>
      <c r="P14" s="57"/>
      <c r="Q14" s="57"/>
      <c r="R14" s="57"/>
      <c r="S14" s="57"/>
      <c r="T14" s="57"/>
      <c r="U14" s="57"/>
      <c r="V14" s="57"/>
      <c r="W14" s="57"/>
      <c r="X14" s="57"/>
      <c r="Y14" s="57"/>
      <c r="Z14" s="57"/>
      <c r="AA14" s="57"/>
    </row>
    <row r="15" spans="1:48" ht="252" x14ac:dyDescent="0.2">
      <c r="A15" s="55" t="s">
        <v>136</v>
      </c>
      <c r="B15" s="55" t="s">
        <v>137</v>
      </c>
      <c r="C15" s="55" t="s">
        <v>102</v>
      </c>
      <c r="D15" s="55" t="s">
        <v>152</v>
      </c>
      <c r="E15" s="55" t="s">
        <v>145</v>
      </c>
      <c r="F15" s="55" t="s">
        <v>147</v>
      </c>
      <c r="G15" s="55" t="s">
        <v>148</v>
      </c>
      <c r="H15" s="60" t="s">
        <v>144</v>
      </c>
      <c r="J15" s="54" t="s">
        <v>71</v>
      </c>
      <c r="K15" s="57"/>
      <c r="L15" s="57"/>
      <c r="M15" s="57"/>
      <c r="N15" s="57"/>
      <c r="O15" s="57"/>
      <c r="P15" s="57"/>
      <c r="Q15" s="57"/>
      <c r="R15" s="57"/>
      <c r="S15" s="57"/>
      <c r="T15" s="57"/>
      <c r="U15" s="57"/>
      <c r="V15" s="57"/>
      <c r="W15" s="57"/>
      <c r="X15" s="57"/>
      <c r="Y15" s="57"/>
      <c r="Z15" s="57"/>
      <c r="AA15" s="57"/>
    </row>
    <row r="16" spans="1:48" ht="252" x14ac:dyDescent="0.2">
      <c r="A16" s="55" t="s">
        <v>143</v>
      </c>
      <c r="B16" s="55" t="s">
        <v>87</v>
      </c>
      <c r="C16" s="55" t="s">
        <v>107</v>
      </c>
      <c r="D16" s="55" t="s">
        <v>151</v>
      </c>
      <c r="E16" s="55" t="s">
        <v>146</v>
      </c>
      <c r="F16" s="55" t="s">
        <v>147</v>
      </c>
      <c r="G16" s="55" t="s">
        <v>148</v>
      </c>
      <c r="J16" s="54" t="s">
        <v>72</v>
      </c>
      <c r="K16" s="57"/>
      <c r="L16" s="57"/>
      <c r="M16" s="57"/>
      <c r="N16" s="57"/>
      <c r="O16" s="57"/>
      <c r="P16" s="57"/>
      <c r="Q16" s="57"/>
      <c r="R16" s="57"/>
      <c r="S16" s="57"/>
      <c r="T16" s="57"/>
      <c r="U16" s="57"/>
      <c r="V16" s="57"/>
      <c r="W16" s="57"/>
      <c r="X16" s="57"/>
      <c r="Y16" s="57"/>
      <c r="Z16" s="57"/>
      <c r="AA16" s="57"/>
    </row>
    <row r="17" spans="1:27" ht="252" x14ac:dyDescent="0.2">
      <c r="A17" s="55" t="s">
        <v>138</v>
      </c>
      <c r="B17" s="55" t="s">
        <v>139</v>
      </c>
      <c r="C17" s="55" t="s">
        <v>107</v>
      </c>
      <c r="D17" s="55" t="s">
        <v>151</v>
      </c>
      <c r="E17" s="55" t="s">
        <v>146</v>
      </c>
      <c r="F17" s="55" t="s">
        <v>147</v>
      </c>
      <c r="G17" s="55" t="s">
        <v>148</v>
      </c>
      <c r="J17" s="54" t="s">
        <v>73</v>
      </c>
      <c r="K17" s="57"/>
      <c r="L17" s="57"/>
      <c r="M17" s="57"/>
      <c r="N17" s="57"/>
      <c r="O17" s="57"/>
      <c r="P17" s="57"/>
      <c r="Q17" s="57"/>
      <c r="R17" s="57"/>
      <c r="S17" s="57"/>
      <c r="T17" s="57"/>
      <c r="U17" s="57"/>
      <c r="V17" s="57"/>
      <c r="W17" s="57"/>
      <c r="X17" s="57"/>
      <c r="Y17" s="57"/>
      <c r="Z17" s="57"/>
      <c r="AA17" s="57"/>
    </row>
    <row r="18" spans="1:27" ht="252" x14ac:dyDescent="0.2">
      <c r="A18" s="55" t="s">
        <v>88</v>
      </c>
      <c r="B18" s="55" t="s">
        <v>89</v>
      </c>
      <c r="C18" s="55" t="s">
        <v>107</v>
      </c>
      <c r="D18" s="55" t="s">
        <v>151</v>
      </c>
      <c r="E18" s="55" t="s">
        <v>146</v>
      </c>
      <c r="F18" s="55" t="s">
        <v>147</v>
      </c>
      <c r="G18" s="55" t="s">
        <v>148</v>
      </c>
      <c r="J18" s="54" t="s">
        <v>74</v>
      </c>
      <c r="K18" s="57"/>
      <c r="L18" s="57"/>
      <c r="M18" s="57"/>
      <c r="N18" s="57"/>
      <c r="O18" s="57"/>
      <c r="P18" s="57"/>
      <c r="Q18" s="57"/>
      <c r="R18" s="57"/>
      <c r="S18" s="57"/>
      <c r="T18" s="57"/>
      <c r="U18" s="57"/>
      <c r="V18" s="57"/>
      <c r="W18" s="57"/>
      <c r="X18" s="57"/>
      <c r="Y18" s="57"/>
      <c r="Z18" s="57"/>
      <c r="AA18" s="57"/>
    </row>
    <row r="19" spans="1:27" ht="214.2" x14ac:dyDescent="0.2">
      <c r="A19" s="55" t="s">
        <v>10</v>
      </c>
      <c r="B19" s="55" t="s">
        <v>30</v>
      </c>
      <c r="C19" s="55" t="s">
        <v>108</v>
      </c>
      <c r="D19" s="55" t="s">
        <v>150</v>
      </c>
      <c r="E19" s="55" t="s">
        <v>92</v>
      </c>
      <c r="F19" s="55" t="s">
        <v>149</v>
      </c>
      <c r="G19" s="55" t="s">
        <v>92</v>
      </c>
      <c r="J19" s="54" t="s">
        <v>75</v>
      </c>
      <c r="K19" s="57"/>
      <c r="L19" s="57"/>
      <c r="M19" s="57"/>
      <c r="N19" s="57"/>
      <c r="O19" s="57"/>
      <c r="P19" s="57"/>
      <c r="Q19" s="57"/>
      <c r="R19" s="57"/>
      <c r="S19" s="57"/>
      <c r="T19" s="57"/>
      <c r="U19" s="57"/>
      <c r="V19" s="57"/>
      <c r="W19" s="57"/>
      <c r="X19" s="57"/>
      <c r="Y19" s="57"/>
      <c r="Z19" s="57"/>
      <c r="AA19" s="57"/>
    </row>
    <row r="20" spans="1:27" ht="214.2" x14ac:dyDescent="0.2">
      <c r="A20" s="55" t="s">
        <v>11</v>
      </c>
      <c r="B20" s="55" t="s">
        <v>31</v>
      </c>
      <c r="C20" s="55" t="s">
        <v>108</v>
      </c>
      <c r="D20" s="55" t="s">
        <v>150</v>
      </c>
      <c r="E20" s="55" t="s">
        <v>92</v>
      </c>
      <c r="F20" s="55" t="s">
        <v>149</v>
      </c>
      <c r="G20" s="55" t="s">
        <v>92</v>
      </c>
      <c r="J20" s="54" t="s">
        <v>76</v>
      </c>
      <c r="K20" s="57"/>
      <c r="L20" s="57"/>
      <c r="M20" s="57"/>
      <c r="N20" s="57"/>
      <c r="O20" s="57"/>
      <c r="P20" s="57"/>
      <c r="Q20" s="57"/>
      <c r="R20" s="57"/>
      <c r="S20" s="57"/>
      <c r="T20" s="57"/>
      <c r="U20" s="57"/>
      <c r="V20" s="57"/>
      <c r="W20" s="57"/>
      <c r="X20" s="57"/>
      <c r="Y20" s="57"/>
      <c r="Z20" s="57"/>
      <c r="AA20" s="57"/>
    </row>
    <row r="21" spans="1:27" ht="214.2" x14ac:dyDescent="0.2">
      <c r="A21" s="55" t="s">
        <v>12</v>
      </c>
      <c r="B21" s="55" t="s">
        <v>32</v>
      </c>
      <c r="C21" s="55" t="s">
        <v>108</v>
      </c>
      <c r="D21" s="55" t="s">
        <v>150</v>
      </c>
      <c r="E21" s="55" t="s">
        <v>92</v>
      </c>
      <c r="F21" s="55" t="s">
        <v>149</v>
      </c>
      <c r="G21" s="55" t="s">
        <v>92</v>
      </c>
    </row>
    <row r="22" spans="1:27" ht="88.2" x14ac:dyDescent="0.2">
      <c r="A22" s="55" t="s">
        <v>90</v>
      </c>
      <c r="B22" s="55" t="s">
        <v>91</v>
      </c>
      <c r="C22" s="55" t="s">
        <v>109</v>
      </c>
      <c r="D22" s="55" t="s">
        <v>154</v>
      </c>
      <c r="E22" s="55" t="s">
        <v>92</v>
      </c>
      <c r="F22" s="55" t="s">
        <v>92</v>
      </c>
      <c r="G22" s="55" t="s">
        <v>92</v>
      </c>
    </row>
    <row r="23" spans="1:27" ht="75.599999999999994" x14ac:dyDescent="0.2">
      <c r="A23" s="55" t="s">
        <v>13</v>
      </c>
      <c r="B23" s="55" t="s">
        <v>40</v>
      </c>
      <c r="C23" s="55" t="s">
        <v>110</v>
      </c>
      <c r="D23" s="55" t="s">
        <v>153</v>
      </c>
      <c r="E23" s="55" t="s">
        <v>92</v>
      </c>
      <c r="F23" s="55" t="s">
        <v>92</v>
      </c>
      <c r="G23" s="55" t="s">
        <v>92</v>
      </c>
    </row>
    <row r="24" spans="1:27" ht="37.799999999999997" x14ac:dyDescent="0.2">
      <c r="A24" s="55" t="s">
        <v>14</v>
      </c>
      <c r="B24" s="55" t="s">
        <v>122</v>
      </c>
      <c r="C24" s="55" t="s">
        <v>92</v>
      </c>
      <c r="D24" s="55" t="s">
        <v>92</v>
      </c>
      <c r="E24" s="55" t="s">
        <v>92</v>
      </c>
      <c r="F24" s="55" t="s">
        <v>92</v>
      </c>
      <c r="G24" s="55" t="s">
        <v>92</v>
      </c>
    </row>
    <row r="25" spans="1:27" ht="37.799999999999997" x14ac:dyDescent="0.2">
      <c r="A25" s="55" t="s">
        <v>93</v>
      </c>
      <c r="B25" s="55" t="s">
        <v>94</v>
      </c>
      <c r="C25" s="55" t="s">
        <v>92</v>
      </c>
      <c r="D25" s="55" t="s">
        <v>92</v>
      </c>
      <c r="E25" s="55" t="s">
        <v>92</v>
      </c>
      <c r="F25" s="55" t="s">
        <v>92</v>
      </c>
      <c r="G25" s="55" t="s">
        <v>92</v>
      </c>
    </row>
    <row r="26" spans="1:27" ht="214.2" x14ac:dyDescent="0.2">
      <c r="A26" s="55" t="s">
        <v>161</v>
      </c>
      <c r="B26" s="55" t="s">
        <v>165</v>
      </c>
      <c r="C26" s="55" t="s">
        <v>108</v>
      </c>
      <c r="D26" s="55" t="s">
        <v>150</v>
      </c>
      <c r="E26" s="55" t="s">
        <v>92</v>
      </c>
      <c r="F26" s="55" t="s">
        <v>149</v>
      </c>
      <c r="G26" s="55" t="s">
        <v>92</v>
      </c>
    </row>
    <row r="27" spans="1:27" ht="37.799999999999997" x14ac:dyDescent="0.2">
      <c r="A27" s="55" t="s">
        <v>160</v>
      </c>
      <c r="B27" s="55" t="s">
        <v>166</v>
      </c>
      <c r="C27" s="55" t="s">
        <v>92</v>
      </c>
      <c r="D27" s="55" t="s">
        <v>92</v>
      </c>
      <c r="E27" s="55" t="s">
        <v>92</v>
      </c>
      <c r="F27" s="55" t="s">
        <v>92</v>
      </c>
      <c r="G27" s="55" t="s">
        <v>92</v>
      </c>
    </row>
    <row r="28" spans="1:27" ht="176.4" x14ac:dyDescent="0.2">
      <c r="A28" s="55" t="s">
        <v>15</v>
      </c>
      <c r="B28" s="55" t="s">
        <v>33</v>
      </c>
      <c r="C28" s="55" t="s">
        <v>114</v>
      </c>
      <c r="D28" s="55" t="s">
        <v>150</v>
      </c>
      <c r="E28" s="55" t="s">
        <v>92</v>
      </c>
      <c r="F28" s="55" t="s">
        <v>92</v>
      </c>
      <c r="G28" s="55" t="s">
        <v>92</v>
      </c>
    </row>
    <row r="29" spans="1:27" ht="37.799999999999997" x14ac:dyDescent="0.2">
      <c r="A29" s="55" t="s">
        <v>95</v>
      </c>
      <c r="B29" s="55" t="s">
        <v>96</v>
      </c>
      <c r="C29" s="55" t="s">
        <v>92</v>
      </c>
      <c r="D29" s="55" t="s">
        <v>92</v>
      </c>
      <c r="E29" s="55" t="s">
        <v>92</v>
      </c>
      <c r="F29" s="55" t="s">
        <v>92</v>
      </c>
      <c r="G29" s="55" t="s">
        <v>92</v>
      </c>
    </row>
    <row r="30" spans="1:27" ht="214.2" x14ac:dyDescent="0.2">
      <c r="A30" s="55" t="s">
        <v>16</v>
      </c>
      <c r="B30" s="55" t="s">
        <v>34</v>
      </c>
      <c r="C30" s="55" t="s">
        <v>111</v>
      </c>
      <c r="D30" s="55" t="s">
        <v>150</v>
      </c>
      <c r="E30" s="55" t="s">
        <v>92</v>
      </c>
      <c r="F30" s="55" t="s">
        <v>149</v>
      </c>
      <c r="G30" s="55" t="s">
        <v>92</v>
      </c>
    </row>
    <row r="31" spans="1:27" x14ac:dyDescent="0.2">
      <c r="A31" s="55" t="s">
        <v>17</v>
      </c>
      <c r="B31" s="55" t="s">
        <v>41</v>
      </c>
      <c r="C31" s="55" t="s">
        <v>92</v>
      </c>
      <c r="D31" s="55" t="s">
        <v>92</v>
      </c>
      <c r="E31" s="55" t="s">
        <v>92</v>
      </c>
      <c r="F31" s="55" t="s">
        <v>92</v>
      </c>
      <c r="G31" s="55" t="s">
        <v>92</v>
      </c>
    </row>
    <row r="32" spans="1:27" ht="37.799999999999997" x14ac:dyDescent="0.2">
      <c r="A32" s="55" t="s">
        <v>97</v>
      </c>
      <c r="B32" s="55" t="s">
        <v>98</v>
      </c>
      <c r="C32" s="55" t="s">
        <v>92</v>
      </c>
      <c r="D32" s="55" t="s">
        <v>92</v>
      </c>
      <c r="E32" s="55" t="s">
        <v>92</v>
      </c>
      <c r="F32" s="55" t="s">
        <v>92</v>
      </c>
      <c r="G32" s="55" t="s">
        <v>92</v>
      </c>
    </row>
    <row r="33" spans="1:7" ht="214.2" x14ac:dyDescent="0.2">
      <c r="A33" s="55" t="s">
        <v>18</v>
      </c>
      <c r="B33" s="55" t="s">
        <v>35</v>
      </c>
      <c r="C33" s="55" t="s">
        <v>111</v>
      </c>
      <c r="D33" s="55" t="s">
        <v>150</v>
      </c>
      <c r="E33" s="55" t="s">
        <v>92</v>
      </c>
      <c r="F33" s="55" t="s">
        <v>149</v>
      </c>
      <c r="G33" s="55" t="s">
        <v>92</v>
      </c>
    </row>
    <row r="34" spans="1:7" ht="63" x14ac:dyDescent="0.2">
      <c r="A34" s="55" t="s">
        <v>99</v>
      </c>
      <c r="B34" s="55" t="s">
        <v>100</v>
      </c>
      <c r="C34" s="55" t="s">
        <v>92</v>
      </c>
      <c r="D34" s="55" t="s">
        <v>92</v>
      </c>
      <c r="E34" s="55" t="s">
        <v>92</v>
      </c>
      <c r="F34" s="55" t="s">
        <v>92</v>
      </c>
      <c r="G34" s="55" t="s">
        <v>92</v>
      </c>
    </row>
    <row r="35" spans="1:7" ht="214.2" x14ac:dyDescent="0.2">
      <c r="A35" s="55" t="s">
        <v>19</v>
      </c>
      <c r="B35" s="55" t="s">
        <v>36</v>
      </c>
      <c r="C35" s="55" t="s">
        <v>112</v>
      </c>
      <c r="D35" s="55" t="s">
        <v>150</v>
      </c>
      <c r="E35" s="55" t="s">
        <v>92</v>
      </c>
      <c r="F35" s="55" t="s">
        <v>149</v>
      </c>
      <c r="G35" s="55" t="s">
        <v>92</v>
      </c>
    </row>
    <row r="36" spans="1:7" ht="214.2" x14ac:dyDescent="0.2">
      <c r="A36" s="55" t="s">
        <v>20</v>
      </c>
      <c r="B36" s="55" t="s">
        <v>37</v>
      </c>
      <c r="C36" s="55" t="s">
        <v>113</v>
      </c>
      <c r="D36" s="55" t="s">
        <v>150</v>
      </c>
      <c r="E36" s="55" t="s">
        <v>92</v>
      </c>
      <c r="F36" s="55" t="s">
        <v>149</v>
      </c>
      <c r="G36" s="55" t="s">
        <v>92</v>
      </c>
    </row>
    <row r="37" spans="1:7" ht="37.799999999999997" x14ac:dyDescent="0.2">
      <c r="A37" s="55" t="s">
        <v>141</v>
      </c>
      <c r="B37" s="55" t="s">
        <v>38</v>
      </c>
      <c r="C37" s="55" t="s">
        <v>92</v>
      </c>
      <c r="D37" s="55" t="s">
        <v>92</v>
      </c>
      <c r="E37" s="55" t="s">
        <v>92</v>
      </c>
      <c r="F37" s="55" t="s">
        <v>92</v>
      </c>
      <c r="G37" s="55" t="s">
        <v>92</v>
      </c>
    </row>
    <row r="38" spans="1:7" ht="25.2" x14ac:dyDescent="0.2">
      <c r="A38" s="55" t="s">
        <v>142</v>
      </c>
      <c r="B38" s="55" t="s">
        <v>39</v>
      </c>
      <c r="C38" s="55" t="s">
        <v>92</v>
      </c>
      <c r="D38" s="55" t="s">
        <v>92</v>
      </c>
      <c r="E38" s="55" t="s">
        <v>92</v>
      </c>
      <c r="F38" s="55" t="s">
        <v>92</v>
      </c>
      <c r="G38" s="55" t="s">
        <v>92</v>
      </c>
    </row>
    <row r="63" spans="3:7" x14ac:dyDescent="0.2">
      <c r="C63" s="59"/>
      <c r="D63" s="59"/>
      <c r="E63" s="59"/>
      <c r="F63" s="59"/>
      <c r="G63" s="59"/>
    </row>
    <row r="75" spans="3:3" x14ac:dyDescent="0.2">
      <c r="C75" s="59"/>
    </row>
  </sheetData>
  <sheetProtection algorithmName="SHA-512" hashValue="w+D9YaBr8w2bkuUWzNqzg9Oy3Yn6gKmN/UcrpwDcgJB8gnoIWnDZ21eVfwBl6k8jyl46fthC9uXdzfgIuNN/bg==" saltValue="fargoBBxe1A3BodGA/eYNQ==" spinCount="100000" sheet="1" objects="1" scenarios="1"/>
  <conditionalFormatting sqref="J2:AA20">
    <cfRule type="containsText" dxfId="3" priority="1" operator="containsText" text="Geotechnik">
      <formula>NOT(ISERROR(SEARCH("Geotechnik",J2)))</formula>
    </cfRule>
  </conditionalFormatting>
  <pageMargins left="0.7" right="0.7" top="0.78740157499999996" bottom="0.78740157499999996" header="0.3" footer="0.3"/>
  <pageSetup paperSize="9" orientation="portrait" r:id="rId1"/>
  <headerFooter>
    <oddHeader>&amp;C&amp;"Verdana"&amp;7&amp;K000000 SŽ: Veřejné&amp;1#_x000D_</oddHeader>
  </headerFooter>
  <tableParts count="1">
    <tablePart r:id="rId2"/>
  </tableParts>
</worksheet>
</file>

<file path=docMetadata/LabelInfo.xml><?xml version="1.0" encoding="utf-8"?>
<clbl:labelList xmlns:clbl="http://schemas.microsoft.com/office/2020/mipLabelMetadata">
  <clbl:label id="{826121c3-361b-4d05-a3e5-9a1172da27b0}" enabled="1" method="Privileged" siteId="{f0ab7d6a-64b0-4696-9f4d-d69909c6e895}"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26</vt:i4>
      </vt:variant>
    </vt:vector>
  </HeadingPairs>
  <TitlesOfParts>
    <vt:vector size="28" baseType="lpstr">
      <vt:lpstr>Profesní životopis stavby</vt:lpstr>
      <vt:lpstr>Podpůrný list</vt:lpstr>
      <vt:lpstr>Kategorie</vt:lpstr>
      <vt:lpstr>Rámcová_dohoda_pro_práce_na_budovách</vt:lpstr>
      <vt:lpstr>Rámcová_dohoda_pro_práce_na_energetickém_a_elektrotechnickém_zařízení</vt:lpstr>
      <vt:lpstr>Rámcová_dohoda_pro_práce_na_mostních_objektech</vt:lpstr>
      <vt:lpstr>Rámcová_dohoda_pro_práce_na_sdělovacím_zařízení</vt:lpstr>
      <vt:lpstr>Rámcová_dohoda_pro_práce_na_zabezpečovacím_zařízení</vt:lpstr>
      <vt:lpstr>Rámcová_dohoda_pro_práce_na_železničním_svršku_a_spodku</vt:lpstr>
      <vt:lpstr>Stavbyvedoucí</vt:lpstr>
      <vt:lpstr>Stavbyvedoucí_pro_mostní_objekty</vt:lpstr>
      <vt:lpstr>Stavbyvedoucí_pro_ocelové_nosné_konstrukce</vt:lpstr>
      <vt:lpstr>Stavební_práce_a_údržba_skalních_svahů</vt:lpstr>
      <vt:lpstr>Stavební_práce_na_budovách</vt:lpstr>
      <vt:lpstr>Stavební_práce_na_energetickém_a_elektrotechnickém_zařízení</vt:lpstr>
      <vt:lpstr>Stavební_práce_na_masivních_mostních_objektech</vt:lpstr>
      <vt:lpstr>Stavební_práce_na_mostních_objektech</vt:lpstr>
      <vt:lpstr>Stavební_práce_na_ocelových_nosných_konstrukcích</vt:lpstr>
      <vt:lpstr>Stavební_práce_na_sdělovacím_zařízení</vt:lpstr>
      <vt:lpstr>Stavební_práce_na_tunelech</vt:lpstr>
      <vt:lpstr>Stavební_práce_na_výhybkách</vt:lpstr>
      <vt:lpstr>Stavební_práce_na_zabezpečovacím_zařízení</vt:lpstr>
      <vt:lpstr>Stavebni_prace_na_zeleznicnim_svrsku</vt:lpstr>
      <vt:lpstr>Stavební_práce_na_železničním_spodku</vt:lpstr>
      <vt:lpstr>Stavební_práce_na_železničním_svršku</vt:lpstr>
      <vt:lpstr>Team</vt:lpstr>
      <vt:lpstr>Vedoucí_prací_pro_pozemní_stavby</vt:lpstr>
      <vt:lpstr>Zam</vt:lpstr>
    </vt:vector>
  </TitlesOfParts>
  <Company>Sprava zeleznic, statni organizace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Sukup Richard, Mgr.</dc:creator>
  <cp:lastModifiedBy>Sukup Richard, Mgr.</cp:lastModifiedBy>
  <cp:lastPrinted>2025-07-03T08:40:10Z</cp:lastPrinted>
  <dcterms:created xsi:type="dcterms:W3CDTF">2025-02-10T13:45:38Z</dcterms:created>
  <dcterms:modified xsi:type="dcterms:W3CDTF">2025-07-04T07:21:32Z</dcterms:modified>
</cp:coreProperties>
</file>